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Zastupitelstvo\ZOK 16.12.2019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7" r:id="rId3"/>
    <sheet name="Příloha č. 4" sheetId="8" r:id="rId4"/>
    <sheet name="Příloha č. 5" sheetId="4" r:id="rId5"/>
    <sheet name="Příloha č. 6" sheetId="9" r:id="rId6"/>
    <sheet name="Příloha  č.  7" sheetId="5" r:id="rId7"/>
  </sheets>
  <definedNames>
    <definedName name="_xlnm.Print_Area" localSheetId="0">'Příloha č. 1'!$A$1:$E$1490</definedName>
    <definedName name="_xlnm.Print_Area" localSheetId="1">'Příloha č. 2'!$A$1:$E$1371</definedName>
    <definedName name="_xlnm.Print_Area" localSheetId="2">'Příloha č. 3'!$A$1:$E$1281</definedName>
    <definedName name="_xlnm.Print_Area" localSheetId="3">'Příloha č. 4'!$A$1:$E$1456</definedName>
    <definedName name="_xlnm.Print_Area" localSheetId="4">'Příloha č. 5'!$A$1:$E$49</definedName>
    <definedName name="_xlnm.Print_Area" localSheetId="5">'Příloha č. 6'!$A$1:$E$48</definedName>
  </definedNames>
  <calcPr calcId="162913"/>
</workbook>
</file>

<file path=xl/calcChain.xml><?xml version="1.0" encoding="utf-8"?>
<calcChain xmlns="http://schemas.openxmlformats.org/spreadsheetml/2006/main">
  <c r="E1489" i="1" l="1"/>
  <c r="E1479" i="1"/>
  <c r="E1454" i="1"/>
  <c r="E1446" i="1"/>
  <c r="E1425" i="1"/>
  <c r="E1424" i="1"/>
  <c r="E1423" i="1"/>
  <c r="E1402" i="1"/>
  <c r="E1381" i="1"/>
  <c r="E1359" i="1"/>
  <c r="E1360" i="1" s="1"/>
  <c r="E1339" i="1"/>
  <c r="E1319" i="1"/>
  <c r="E1291" i="1"/>
  <c r="E1269" i="1"/>
  <c r="E1238" i="1"/>
  <c r="E1217" i="1"/>
  <c r="E1189" i="1"/>
  <c r="E1166" i="1"/>
  <c r="E1137" i="1"/>
  <c r="E1136" i="1"/>
  <c r="E1135" i="1"/>
  <c r="E1134" i="1"/>
  <c r="G1137" i="1" s="1"/>
  <c r="E1133" i="1"/>
  <c r="E1132" i="1"/>
  <c r="E1131" i="1"/>
  <c r="E1139" i="1" s="1"/>
  <c r="E1130" i="1"/>
  <c r="G1133" i="1" s="1"/>
  <c r="E1110" i="1"/>
  <c r="E1085" i="1"/>
  <c r="E1078" i="1"/>
  <c r="E1077" i="1"/>
  <c r="E1058" i="1"/>
  <c r="E1057" i="1"/>
  <c r="E1059" i="1" s="1"/>
  <c r="E1033" i="1"/>
  <c r="E1031" i="1"/>
  <c r="E1014" i="1"/>
  <c r="E996" i="1"/>
  <c r="E971" i="1"/>
  <c r="E953" i="1"/>
  <c r="E927" i="1"/>
  <c r="E906" i="1"/>
  <c r="E904" i="1"/>
  <c r="E883" i="1"/>
  <c r="E876" i="1"/>
  <c r="E858" i="1"/>
  <c r="E850" i="1"/>
  <c r="E826" i="1"/>
  <c r="E818" i="1"/>
  <c r="E817" i="1"/>
  <c r="E816" i="1"/>
  <c r="E815" i="1"/>
  <c r="E819" i="1" s="1"/>
  <c r="E814" i="1"/>
  <c r="E812" i="1"/>
  <c r="E811" i="1"/>
  <c r="E805" i="1"/>
  <c r="E804" i="1"/>
  <c r="E796" i="1"/>
  <c r="E797" i="1" s="1"/>
  <c r="G819" i="1" s="1"/>
  <c r="E779" i="1"/>
  <c r="E772" i="1"/>
  <c r="E753" i="1"/>
  <c r="E746" i="1"/>
  <c r="E724" i="1"/>
  <c r="E717" i="1"/>
  <c r="E697" i="1"/>
  <c r="E690" i="1"/>
  <c r="G697" i="1" s="1"/>
  <c r="E683" i="1"/>
  <c r="E656" i="1"/>
  <c r="E649" i="1"/>
  <c r="E631" i="1"/>
  <c r="E622" i="1"/>
  <c r="E604" i="1"/>
  <c r="E597" i="1"/>
  <c r="E579" i="1"/>
  <c r="E578" i="1"/>
  <c r="E570" i="1"/>
  <c r="E571" i="1" s="1"/>
  <c r="E547" i="1"/>
  <c r="E546" i="1"/>
  <c r="E539" i="1"/>
  <c r="E540" i="1" s="1"/>
  <c r="E508" i="1"/>
  <c r="E501" i="1"/>
  <c r="E481" i="1"/>
  <c r="E482" i="1" s="1"/>
  <c r="E475" i="1"/>
  <c r="E474" i="1"/>
  <c r="E449" i="1"/>
  <c r="E450" i="1" s="1"/>
  <c r="E443" i="1"/>
  <c r="E442" i="1"/>
  <c r="E423" i="1"/>
  <c r="E415" i="1"/>
  <c r="E396" i="1"/>
  <c r="E395" i="1"/>
  <c r="E389" i="1"/>
  <c r="E370" i="1"/>
  <c r="E363" i="1"/>
  <c r="E344" i="1"/>
  <c r="E336" i="1"/>
  <c r="E337" i="1" s="1"/>
  <c r="E318" i="1"/>
  <c r="E317" i="1"/>
  <c r="E309" i="1"/>
  <c r="E310" i="1" s="1"/>
  <c r="E292" i="1"/>
  <c r="E291" i="1"/>
  <c r="E284" i="1"/>
  <c r="E285" i="1" s="1"/>
  <c r="E267" i="1"/>
  <c r="E258" i="1"/>
  <c r="E259" i="1" s="1"/>
  <c r="E240" i="1"/>
  <c r="E233" i="1"/>
  <c r="E214" i="1"/>
  <c r="E207" i="1"/>
  <c r="G214" i="1" s="1"/>
  <c r="E200" i="1"/>
  <c r="E177" i="1"/>
  <c r="E170" i="1"/>
  <c r="G177" i="1" s="1"/>
  <c r="E163" i="1"/>
  <c r="E141" i="1"/>
  <c r="E134" i="1"/>
  <c r="E111" i="1"/>
  <c r="E101" i="1"/>
  <c r="E84" i="1"/>
  <c r="E77" i="1"/>
  <c r="E59" i="1"/>
  <c r="E58" i="1"/>
  <c r="E49" i="1"/>
  <c r="E50" i="1" s="1"/>
  <c r="G59" i="1" s="1"/>
  <c r="E43" i="1"/>
  <c r="E26" i="1"/>
  <c r="E18" i="1"/>
  <c r="E1370" i="6" l="1"/>
  <c r="E1346" i="6"/>
  <c r="E1327" i="6"/>
  <c r="E1319" i="6"/>
  <c r="E1290" i="6"/>
  <c r="E1283" i="6"/>
  <c r="E1262" i="6"/>
  <c r="E1255" i="6"/>
  <c r="E1235" i="6"/>
  <c r="E1236" i="6" s="1"/>
  <c r="E1229" i="6"/>
  <c r="E1210" i="6"/>
  <c r="E1209" i="6"/>
  <c r="E1203" i="6"/>
  <c r="E1178" i="6"/>
  <c r="G1178" i="6" s="1"/>
  <c r="E1171" i="6"/>
  <c r="E1164" i="6"/>
  <c r="E1136" i="6"/>
  <c r="E1132" i="6"/>
  <c r="E1125" i="6"/>
  <c r="E1106" i="6"/>
  <c r="E1099" i="6"/>
  <c r="E1077" i="6"/>
  <c r="E1069" i="6"/>
  <c r="E1049" i="6"/>
  <c r="E1026" i="6"/>
  <c r="E1006" i="6"/>
  <c r="E987" i="6"/>
  <c r="E966" i="6"/>
  <c r="E944" i="6"/>
  <c r="E923" i="6"/>
  <c r="E921" i="6"/>
  <c r="E902" i="6"/>
  <c r="E878" i="6"/>
  <c r="E857" i="6"/>
  <c r="E850" i="6"/>
  <c r="E849" i="6"/>
  <c r="E827" i="6"/>
  <c r="E809" i="6"/>
  <c r="E788" i="6"/>
  <c r="E789" i="6" s="1"/>
  <c r="E760" i="6"/>
  <c r="E761" i="6" s="1"/>
  <c r="E738" i="6"/>
  <c r="E737" i="6"/>
  <c r="E736" i="6"/>
  <c r="E716" i="6"/>
  <c r="E709" i="6"/>
  <c r="E707" i="6"/>
  <c r="E687" i="6"/>
  <c r="E670" i="6"/>
  <c r="E650" i="6"/>
  <c r="E643" i="6"/>
  <c r="E614" i="6"/>
  <c r="E607" i="6"/>
  <c r="E587" i="6"/>
  <c r="E579" i="6"/>
  <c r="E559" i="6"/>
  <c r="E552" i="6"/>
  <c r="E534" i="6"/>
  <c r="E533" i="6"/>
  <c r="E526" i="6"/>
  <c r="E527" i="6" s="1"/>
  <c r="E508" i="6"/>
  <c r="E501" i="6"/>
  <c r="E481" i="6"/>
  <c r="E482" i="6" s="1"/>
  <c r="E475" i="6"/>
  <c r="E450" i="6"/>
  <c r="E449" i="6"/>
  <c r="E443" i="6"/>
  <c r="E422" i="6"/>
  <c r="E423" i="6" s="1"/>
  <c r="E412" i="6"/>
  <c r="E413" i="6" s="1"/>
  <c r="E389" i="6"/>
  <c r="E382" i="6"/>
  <c r="E361" i="6"/>
  <c r="E362" i="6" s="1"/>
  <c r="E355" i="6"/>
  <c r="E337" i="6"/>
  <c r="E336" i="6"/>
  <c r="E330" i="6"/>
  <c r="E310" i="6"/>
  <c r="E311" i="6" s="1"/>
  <c r="E304" i="6"/>
  <c r="E286" i="6"/>
  <c r="E285" i="6"/>
  <c r="E284" i="6"/>
  <c r="E278" i="6"/>
  <c r="E259" i="6"/>
  <c r="E252" i="6"/>
  <c r="E233" i="6"/>
  <c r="E226" i="6"/>
  <c r="E207" i="6"/>
  <c r="E200" i="6"/>
  <c r="E181" i="6"/>
  <c r="E179" i="6"/>
  <c r="E173" i="6"/>
  <c r="E154" i="6"/>
  <c r="E147" i="6"/>
  <c r="E129" i="6"/>
  <c r="E122" i="6"/>
  <c r="E103" i="6"/>
  <c r="E94" i="6"/>
  <c r="E76" i="6"/>
  <c r="E69" i="6"/>
  <c r="E48" i="6"/>
  <c r="E41" i="6"/>
  <c r="E30" i="6"/>
  <c r="E31" i="6" s="1"/>
  <c r="E24" i="6"/>
  <c r="E48" i="4" l="1"/>
  <c r="E41" i="4"/>
  <c r="E23" i="4"/>
  <c r="E16" i="4"/>
  <c r="E1280" i="7"/>
  <c r="E1273" i="7"/>
  <c r="E1255" i="7"/>
  <c r="E1246" i="7"/>
  <c r="E1229" i="7"/>
  <c r="E1222" i="7"/>
  <c r="E1204" i="7"/>
  <c r="E1196" i="7"/>
  <c r="G1176" i="7"/>
  <c r="E1176" i="7"/>
  <c r="E1169" i="7"/>
  <c r="E1162" i="7"/>
  <c r="E1139" i="7"/>
  <c r="E1122" i="7"/>
  <c r="E1100" i="7"/>
  <c r="E1079" i="7"/>
  <c r="E1059" i="7"/>
  <c r="E1039" i="7"/>
  <c r="E1018" i="7"/>
  <c r="E997" i="7"/>
  <c r="E969" i="7"/>
  <c r="E968" i="7"/>
  <c r="E967" i="7"/>
  <c r="E966" i="7"/>
  <c r="E971" i="7" s="1"/>
  <c r="E965" i="7"/>
  <c r="E964" i="7"/>
  <c r="E944" i="7"/>
  <c r="E922" i="7"/>
  <c r="E902" i="7"/>
  <c r="E883" i="7"/>
  <c r="E875" i="7"/>
  <c r="E856" i="7"/>
  <c r="E849" i="7"/>
  <c r="E827" i="7"/>
  <c r="E829" i="7" s="1"/>
  <c r="E808" i="7"/>
  <c r="E789" i="7"/>
  <c r="E763" i="7"/>
  <c r="E765" i="7" s="1"/>
  <c r="E746" i="7"/>
  <c r="E719" i="7"/>
  <c r="E711" i="7"/>
  <c r="E692" i="7"/>
  <c r="G685" i="7"/>
  <c r="E685" i="7"/>
  <c r="E675" i="7"/>
  <c r="E657" i="7"/>
  <c r="E650" i="7"/>
  <c r="E630" i="7"/>
  <c r="E619" i="7"/>
  <c r="E600" i="7"/>
  <c r="E592" i="7"/>
  <c r="E591" i="7"/>
  <c r="E570" i="7"/>
  <c r="E563" i="7"/>
  <c r="G570" i="7" s="1"/>
  <c r="E555" i="7"/>
  <c r="E556" i="7" s="1"/>
  <c r="E535" i="7"/>
  <c r="E527" i="7"/>
  <c r="E507" i="7"/>
  <c r="E500" i="7"/>
  <c r="E482" i="7"/>
  <c r="E475" i="7"/>
  <c r="E456" i="7"/>
  <c r="E449" i="7"/>
  <c r="E430" i="7"/>
  <c r="E423" i="7"/>
  <c r="E403" i="7"/>
  <c r="E396" i="7"/>
  <c r="E378" i="7"/>
  <c r="E371" i="7"/>
  <c r="E352" i="7"/>
  <c r="E345" i="7"/>
  <c r="E326" i="7"/>
  <c r="E325" i="7"/>
  <c r="E318" i="7"/>
  <c r="E319" i="7" s="1"/>
  <c r="E299" i="7"/>
  <c r="E292" i="7"/>
  <c r="E273" i="7"/>
  <c r="E266" i="7"/>
  <c r="E247" i="7"/>
  <c r="E246" i="7"/>
  <c r="E240" i="7"/>
  <c r="E220" i="7"/>
  <c r="E221" i="7" s="1"/>
  <c r="E214" i="7"/>
  <c r="E213" i="7"/>
  <c r="E196" i="7"/>
  <c r="E189" i="7"/>
  <c r="E169" i="7"/>
  <c r="E162" i="7"/>
  <c r="E144" i="7"/>
  <c r="E140" i="7"/>
  <c r="G144" i="7" s="1"/>
  <c r="E133" i="7"/>
  <c r="E114" i="7"/>
  <c r="E110" i="7"/>
  <c r="G114" i="7" s="1"/>
  <c r="E102" i="7"/>
  <c r="E83" i="7"/>
  <c r="E79" i="7"/>
  <c r="G83" i="7" s="1"/>
  <c r="E71" i="7"/>
  <c r="E51" i="7"/>
  <c r="E44" i="7"/>
  <c r="E26" i="7"/>
  <c r="E18" i="7"/>
  <c r="E1455" i="8" l="1"/>
  <c r="E1435" i="8"/>
  <c r="E1428" i="8"/>
  <c r="E1411" i="8"/>
  <c r="E1403" i="8"/>
  <c r="E1386" i="8"/>
  <c r="E1382" i="8"/>
  <c r="E1375" i="8"/>
  <c r="E1358" i="8"/>
  <c r="E1349" i="8"/>
  <c r="E1350" i="8" s="1"/>
  <c r="E1342" i="8"/>
  <c r="E1343" i="8" s="1"/>
  <c r="G1357" i="8" s="1"/>
  <c r="E1322" i="8"/>
  <c r="E1315" i="8"/>
  <c r="E1293" i="8"/>
  <c r="E1272" i="8"/>
  <c r="E1264" i="8"/>
  <c r="E1265" i="8" s="1"/>
  <c r="E1241" i="8"/>
  <c r="E1237" i="8"/>
  <c r="G1241" i="8" s="1"/>
  <c r="E1230" i="8"/>
  <c r="E1207" i="8"/>
  <c r="E1203" i="8"/>
  <c r="G1207" i="8" s="1"/>
  <c r="E1194" i="8"/>
  <c r="E1175" i="8"/>
  <c r="E1171" i="8"/>
  <c r="E1163" i="8"/>
  <c r="E1138" i="8"/>
  <c r="E1137" i="8"/>
  <c r="E1131" i="8"/>
  <c r="E1113" i="8"/>
  <c r="E1083" i="8"/>
  <c r="E1061" i="8"/>
  <c r="E1030" i="8"/>
  <c r="E1006" i="8"/>
  <c r="E1008" i="8" s="1"/>
  <c r="E978" i="8"/>
  <c r="E955" i="8"/>
  <c r="E929" i="8"/>
  <c r="E924" i="8"/>
  <c r="G907" i="8"/>
  <c r="E904" i="8"/>
  <c r="E907" i="8" s="1"/>
  <c r="E901" i="8"/>
  <c r="E878" i="8"/>
  <c r="E858" i="8"/>
  <c r="E839" i="8"/>
  <c r="E829" i="8"/>
  <c r="E812" i="8"/>
  <c r="E805" i="8"/>
  <c r="G803" i="8"/>
  <c r="E770" i="8"/>
  <c r="E763" i="8"/>
  <c r="E742" i="8"/>
  <c r="E734" i="8"/>
  <c r="E735" i="8" s="1"/>
  <c r="E710" i="8"/>
  <c r="E702" i="8"/>
  <c r="E700" i="8"/>
  <c r="E699" i="8"/>
  <c r="G703" i="8" s="1"/>
  <c r="E696" i="8"/>
  <c r="E695" i="8"/>
  <c r="E703" i="8" s="1"/>
  <c r="E667" i="8"/>
  <c r="E659" i="8"/>
  <c r="E658" i="8"/>
  <c r="E660" i="8" s="1"/>
  <c r="E638" i="8"/>
  <c r="E631" i="8"/>
  <c r="E610" i="8"/>
  <c r="E602" i="8"/>
  <c r="E582" i="8"/>
  <c r="E566" i="8"/>
  <c r="E546" i="8"/>
  <c r="E539" i="8"/>
  <c r="E511" i="8"/>
  <c r="E503" i="8"/>
  <c r="E484" i="8"/>
  <c r="E474" i="8"/>
  <c r="E475" i="8" s="1"/>
  <c r="E449" i="8"/>
  <c r="E442" i="8"/>
  <c r="E424" i="8"/>
  <c r="E414" i="8"/>
  <c r="E393" i="8"/>
  <c r="E394" i="8" s="1"/>
  <c r="E386" i="8"/>
  <c r="E387" i="8" s="1"/>
  <c r="E354" i="8"/>
  <c r="E355" i="8" s="1"/>
  <c r="E348" i="8"/>
  <c r="E326" i="8"/>
  <c r="E325" i="8"/>
  <c r="E327" i="8" s="1"/>
  <c r="E319" i="8"/>
  <c r="E300" i="8"/>
  <c r="E293" i="8"/>
  <c r="E274" i="8"/>
  <c r="E273" i="8"/>
  <c r="E267" i="8"/>
  <c r="E248" i="8"/>
  <c r="E249" i="8" s="1"/>
  <c r="E242" i="8"/>
  <c r="E223" i="8"/>
  <c r="E222" i="8"/>
  <c r="E216" i="8"/>
  <c r="E215" i="8"/>
  <c r="E197" i="8"/>
  <c r="E190" i="8"/>
  <c r="E171" i="8"/>
  <c r="E170" i="8"/>
  <c r="E169" i="8"/>
  <c r="E162" i="8"/>
  <c r="E163" i="8" s="1"/>
  <c r="E143" i="8"/>
  <c r="E136" i="8"/>
  <c r="E118" i="8"/>
  <c r="E111" i="8"/>
  <c r="E89" i="8"/>
  <c r="E88" i="8"/>
  <c r="E90" i="8" s="1"/>
  <c r="E82" i="8"/>
  <c r="E59" i="8"/>
  <c r="E46" i="8"/>
  <c r="E26" i="8"/>
  <c r="E18" i="8"/>
  <c r="E47" i="9"/>
  <c r="E40" i="9"/>
  <c r="E23" i="9"/>
  <c r="E16" i="9"/>
  <c r="C52" i="5"/>
  <c r="C51" i="5"/>
  <c r="C53" i="5" s="1"/>
  <c r="B51" i="5"/>
  <c r="B53" i="5" s="1"/>
  <c r="B46" i="5"/>
  <c r="B48" i="5" s="1"/>
  <c r="B57" i="5" s="1"/>
  <c r="C44" i="5"/>
  <c r="C43" i="5"/>
  <c r="C40" i="5"/>
  <c r="C39" i="5"/>
  <c r="C34" i="5"/>
  <c r="C33" i="5"/>
  <c r="C31" i="5"/>
  <c r="C46" i="5" s="1"/>
  <c r="C48" i="5" s="1"/>
  <c r="C57" i="5" s="1"/>
  <c r="B26" i="5"/>
  <c r="B28" i="5" s="1"/>
  <c r="B56" i="5" s="1"/>
  <c r="C23" i="5"/>
  <c r="C20" i="5"/>
  <c r="C19" i="5"/>
  <c r="C18" i="5"/>
  <c r="C13" i="5"/>
  <c r="C26" i="5" s="1"/>
  <c r="C28" i="5" s="1"/>
  <c r="C56" i="5" s="1"/>
  <c r="C8" i="5"/>
  <c r="C5" i="5"/>
  <c r="G698" i="8" l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403+8023 daň z příjmu PO za kraj
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417-3000
</t>
        </r>
      </text>
    </comment>
    <comment ref="C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897+27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360+503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843+20
844+12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108+91
109+125
219+17
274+49
645+1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2+26 poj z
50+85 poj d
51+78 poj š
80+48 poj š
83+12
132+58
158+3
173+615
189+7 poj z
216+20
218+113
220+37
234+64
238+4 (celkem 6)
271+1
273+17
304+46 poj z do rez
305+620 poj š
352+731 poj š
357+51
358+4025
359+3017
402+392
436+61
462+2
515+20
587-46 (celkem-45)
588+2
533+47
534+96
598+3
599+7
657+578
658+164
659+11
686+157
707+74
708+198
709+58
761+424
762+473
806+385
807+65
808+305
809+61
810+691
811+53
812+57
840+257
841+14
859+197
860+192
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172+10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217+55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587+1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177+611
221+102410
222+1728
295+412
296+220
298-83
366-111
463+93700
464+735
535-12
536-243
537-2
589+16007
591-140
592-82
647+53005
648+2517
688+1410
689+528
694-9369
746+582
748-2
749-510
750-13
837+97000
892+490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72+1181232
73+8000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224+18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409+358
442+795
517+313
650+78100
838+423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301+227043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521+122385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312+555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364+38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439+15
466+120
467+316
518+102
794+28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119+1000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365+4110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585+2274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74+179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120+44
289+17
299+6
363+446
395+1338
406+997
407+2277
416+25
441+94
465+2606
519+189
520+133
584+1500
662+786
690+61
743+1254
893+34
894+1149
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152+15
290+200
300+486
408+440
525+2425
652+15
890+15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55+50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75+3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131+1776
156 + 3268
168 + 46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170 + 4215
171 + 426
181+2796
182+12
183+2
227+2344
280+341
291+126
294+2860
313+4210
351+2609
361+3917
362+6507
399+3992
400+3439
537-2
530+3286
531+8869
532+1029
641+2616
642+4076
644+836
742+2060
861+1800
862+3
891+16352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247+23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356+20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404-11454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417+3000
405+337
437+6171
438+3000
661+20000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48+989
67+263
68+408
71+2625
75+3
110+216
118+4003
121+31032
122+23563
123+2049
124+1425
126+9110
154+338
156+3319
170 + 4226
171 + 645
174+2395
178+5054
179+2248
180+871
181+2843
223+549
225+3399
226+2230
227+2365
235+1681
276+7051
277+1168
278+24112
279+16327
280+621
291+186
294+2863
297+2885
302+7932
313+4210
351+2609
361+4006
362+6527
367+1106
368+9
369+21
370+20342
371+446
372+89315
396+507
397+4250
399+4034
400+3439
410+345
411+345
412+968
413+4478
414+2060
415+1148
440+1737
443+1822
444+16015
445+8811
446+13481
468+28999
469+1706
470+50
507+350
508+5498
509+15438
514+610
516+2737
522+7209
523+5737
524+1165
526+6268
527+14
528+237
529+1311
530+3307
583+495
586+197
590+4561
593+3208
594+7303
595+6177
596+899
638+900
639+2180
641+2656
642+4128
644+1274
649+7112
651+824
687+11677
691+3818
692+6143
693+5288
740+3425
741+474
742+4422
744+6587
745+85760
747+10738
783+169
784+1070
785+3667
793+4169
795+37905
796+5795
797+2462
798+5721
799+2169
839+142
845+28066
846+6658
847+24177
848-395
849-501
885+20422
886+1992
887+16457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63+1243 (celkem 2103)
64+5 (celkem 1405)
66+10
81+74
82+3177
84+2
131+761
215+8150 depozita
236+2988
237+5774
238+2 (celkem 6)
303+6
453+111
510+61358
513-50
597+481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437+6171
438+3000
661+20000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2+26 poj z
44+337 (celkem 6581)
55+50
63+860 (celkem 2103)
75+3
83+12
126-374
125+95
158+3
156 + 704
168 + 46
170 + 2324 (celkem 4215)
171 + 426
172+10
173+615
178+907 (celkem 5054)
179+71 (celkem 2248)
181+461 (celkem 2796)
182+12
183+2
189+7 poj z
216+20
217+55
218+113
227+114 (celkem 2344)
228+137
234+64
238+4 (celkem 6)
236+2988
237+5774
275+7000
276+27 (celkem 7051)
277+102 (celkem 1167)
291+126
294+896 (celkem 2860)
302+190 (celkem 7932)
303+6
304+46 poj z
306+154539 přebytek
313+4210
314-1186
351+884 (celkem 2609)
358+4025
360+503
361+872 (celkem 3917)
362+214 (celkem 6507)
368+9
369+21
370+193 (celkem 20342)
399+579 (celkem 3992)
400+1350 (celkem 3438)
402+392
403+8023 daň z příjmu PO za kraj
405-337 
351-72
383-207
413+215 (celkem 4478)
417-3000
438-3000
428+6
405+337
437+6171
438+3000
468+109 (celkem 28999)
509+1794 (celkem 15438)
510+149910
537-2
530+889 (celkem 3286)
594+3010
595+124
598+3
599+7
597+72 (celkem 481)
641+40
642+19 (celkem 4076)
644+836
641-106
642-171
685+50000
686+157
692+142 (celkem 6143)
693+54 (celkem 5288)
784+60 (celkem 1070)
785+552 (celkem 3667)
795-187
796+104
797+69
812+57
840+257
841+14
885-11
886+108
887+5728
859+197
891+1641 (celkem 16352)
897+27
896+50000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50+85 poj d
51+78 poj š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80+48 poj š
82+3177
131+761
132+58
156+3319
170 + 4226
171 + 645
181+2843
280+621
291+186
294+2863
305+620 poj š
352+731 poj š
313+4210
399+4034
400+3439
533+47
534+96
657+578
658+164
659+11
707+74
708+198
709+58
761+424
762+473
806+385
807+65
808+305
809+61
810+691
811+53
843+20
844+12
860+192
861+1800
862+3
891+14711 (celkem 16352)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177+611
221+102410
222+1728
295+412
296+220
298-83
366-111
463+93700
464+735
535-12
536-243
537-2
589+16007
591-140
592-82
647+53005
648+2517
688+1410
689+528
694-9369
746+582
748-2
749-510
750-13
837+97000
892+490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72+1181232
73+8000
224+18
409+358
442+795
517+313
650+78100
838+423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301+227043
521+122385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312+555
364+38
439+15
466+120
467+316
518+102
794+28
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119+1000
365+4110
585+2274
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74+179
120+44
289+17
299+6
363+446
395+1338
406+997
407+2277
416+25
441+94
465+2606
519+189
520+133
584+1500
662+786
690+61
743+1254
893+34
894+1149
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152+15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290+200
300+486
408+440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525+2425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652+15
890+15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356+20
512+2159
</t>
        </r>
      </text>
    </comment>
    <comment ref="C4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107+33318
404-11454
405+337 (z rezervy)
417+3000
437+6171
438+3000
510+20000z přebytku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3+12633
4+114478
5+3986
6+64
7+1922
8+945
9+4416
10+29898
48+989
67+263
68+408
71+2625
110+216
118+4003
121+31032
122+323 (celkem 23563)
124+1425
154+338
163 + 2
174+2395
180+871
223+549
226+2230
227+2365
235+1681
278+24112
279+16327
297+2885
351+2609
361+4006
362+6527
371+446
372+89315
397+4250
414+2060
415+1148
440+1737
443+1822
444+16015
445+8811
446+13481
445+4581 (celkem 8811)
446+41 (celkem 13481)
470+50
507+350
514+610
516+2737
522+7209
523+5737
524+1165
526+6268
527+14
528+237
529+1311
530+3307
583+495
586+197
590+4561
596+899
641+2656
642+4128
644+1274
649+7112
651+824
687+11677
740+3425
741+474
742+4422
745+85760
747+10738
793+4169
799+2169
839+142
</t>
        </r>
      </text>
    </comment>
    <comment ref="C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12+5031
13+1054
14+510
15+87
16+10
17+2502
18+603
19+1118
52+6018
53+1303
54+2
76+6541
77+2392
78+8592
79+2
108+91
109+125
127+6448
128+1350
129+1014
130+877
155+6
184+76
185+44
186+7771
187+1602
188+474
219+17
220+37
229+93
230+2300
231+12
232+1703
233+309
271+1
273+17
274+49
281+290
282+1188
283+567
284+531
292+1561
293+2043
307+1470
308+4081
309+19
310+656
311+2
357+51
359+3017
373+3259
374+4452
375+14302
376+3720
377+1830
378+227
379+771
353+20
418+1470
419+973
420+103
421+4
422+1338
434+19
435+1302
436+61
447+1411
448+1287
449+91
450+3684
451+669
452+3051
453+111
462+2
472+2933
473+44
474+20356
475+2227
476+13
477+385
478+23
515+20
541+16
542+1751
543+2056
544+20860
545+8584
546+902
547+648
548+1464
549+5131
550+2225
551+1389
552+1934
553+5
554+1174
587-45
588+2
600+2926
601+6478
602+26406
603+590
604+15
605+795
606+6275
607+1119
608+74
609+912
610+1201
645+1
653+4083
654+29
655+9
656+768
682+11
695+4702
696+40082
697+5
698+30171
699+15
700+1145
701+223
702+9
703+20
704+1012
705+2295
706+3079
751+8021
752+3618
753+5325
754+1286
755+10
756+478
757+9
758+48
759+80
760+39
800+35589
801+7539
802+9
803+1433
804+1722
805+944
845+28066
847+24177
848-395
849-501
850+15081
851+1469
852+76
853+2716
854+7085
855+18
856+758
857+25
858+1809
884+1424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62+4
63+1243 (celkem 2103)
64+5 (celkem 1405)
66+10
81+74
84+2
105+290
215+8150 depozita
238+2 (celkem 6)
510+61358
513-50
597+409 (celkem 481)
</t>
        </r>
      </text>
    </comment>
    <comment ref="C4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437+6171
438+3000
661+20000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8905, 8117
3+12633
4+114478
5+3986
6+64
7+1922
8+945
9+4416
10+29898
12+5031
13+1054
14+510
15+87
16+10
17+2502
18+603
19+1118
44+6581
52+6018
53+1303
54+2
63+860 (celkem 2103)
64+1400 (celkem 1405)
76+6541
77+2392
78+8592
79+2
105+290
107+33318
125+95
127+6448
128+1350
129+1014
130+877
155+6
163 + 2
184+76
185+44
186+7771
187+1602
188+474
228+137
229+93
230+2300
231+12
232+1703
233+309
275+7000
281+290
282+1188
283+567
284+531
292+1561
293+2043
306+154539
307+1470
308+4081
309+19
310+656
311+2
373+3259
374+4452
375+14302
376+3720
377+1830
378+227
379+771
353+20
418+1470
419+973
420+103
421+4
422+1338
434+19
435+1302
437+6171
447+1411
448+1287
449+91
450+3684
451+669
452+3051
472+2933
473+44
474+20356
475+2227
476+13
477+385
478+23
510+149910
512+2159
541+16
542+1751
543+2056
544+20860
545+8584
546+902
547+648
548+1464
549+5131
550+2225
551+1389
552+1934
553+5
554+1174
600+2926
601+6478
602+26406
603+590
604+15
605+795
606+6275
607+1119
608+74
609+912
610+1201
646+50000
653+4083
654+29
655+9
656+768
685+50000
682+11
695+4702
696+40082
697+5
698+30171
699+15
700+1145
701+223
702+9
703+20
704+1012
705+2295
706+3079
751+8021
752+3618
753+5325
754+1286
755+10
756+478
757+9
758+48
759+80
760+39
800+35589
801+7539
802+9
803+1433
804+1722
805+944
850+15081
851+1469
852+76
853+2716
854+7085
855+18
856+758
857+25
858+1809
884+1424
896+50000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44+6244 (celkem 6581)
122+23240 (celkem 23563) 
123+2049
126+9110
126+374
131+1776
156 + 2564
170 + 1891 (celkem 4215)
178+4147 (celkem 5054)
179+2177 (celkem 2248)
181+2335 (celkem 2796)
225+3399
227+2230 (celkem 2344)
276+7024 (celkem 7051)
277+1066 (celkem 1168)
280+341
294+1964 (celkem 2860)
302+7742 (celkem 7932)
314+1186
351+1725 (celkem 2609)
361+3045 (celkem 3917)
362+6293 (celkem 6507)
367+1106
370+20149 (celkem 20342)
399+3414 (celkem 3992)
400+2089 (celkem 3439)
351+72
383+207
396+507
410+345
411+345
412+968
413+4263 (celkem 4478)
428-6
443+1822
444+16015
445+4230 (celkem 8811)
446+13440 (celkem 13481)
468+28890 (celkem 28999)
469+1706
508+5498
509+13644 (celkem 15438)
523+5737
524+1165
530+2397 (celkem 3286)
594+4293 (celkem 7303)
595+6053 (celkem 6053)
638+900
639+2180
641+2576 (celkem 2616)
642+4057 (celkem 4076)
646+50000
641-106
642-171
692+6001 (celkem 6143)
693+5234 (celkem 5288)
691+3818
742+2060
744+6587
783+169
784+1010 (celkem 1070)
785+3115 (celkem 3667)
795+37905
795+187
796+5691
797+2393
798+5721
846+6658
885+20433
886+1884 (celkem 1992)
887+10729 (celkem 16457)</t>
        </r>
      </text>
    </comment>
  </commentList>
</comments>
</file>

<file path=xl/sharedStrings.xml><?xml version="1.0" encoding="utf-8"?>
<sst xmlns="http://schemas.openxmlformats.org/spreadsheetml/2006/main" count="4042" uniqueCount="585">
  <si>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</si>
  <si>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</si>
  <si>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</si>
  <si>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</si>
  <si>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</si>
  <si>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</si>
  <si>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</si>
  <si>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</si>
  <si>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</si>
  <si>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</si>
  <si>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</si>
  <si>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</si>
  <si>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</si>
  <si>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</si>
  <si>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</si>
  <si>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</si>
  <si>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</si>
  <si>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</si>
  <si>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</si>
  <si>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</si>
  <si>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</si>
  <si>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</si>
  <si>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</si>
  <si>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</si>
  <si>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</si>
  <si>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</si>
  <si>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</si>
  <si>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</si>
  <si>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</si>
  <si>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</si>
  <si>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</si>
  <si>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</si>
  <si>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</si>
  <si>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</si>
  <si>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</si>
  <si>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Dotace do oblasti školství</t>
  </si>
  <si>
    <t>Dotace do oblasti sociální</t>
  </si>
  <si>
    <t>Dotace do oblasti dopravy</t>
  </si>
  <si>
    <t>Dotace do oblasti kultury</t>
  </si>
  <si>
    <t>Dotace do oblasti zdravotnictví</t>
  </si>
  <si>
    <t>Dotace do oblasti životního prostředí a zemědělství</t>
  </si>
  <si>
    <t>Dotace pro Krajský úřad</t>
  </si>
  <si>
    <t>OPZ, OPVVV, OPŽP, IROP, OPTP, ITI, NF, OPPMP</t>
  </si>
  <si>
    <t>Zapojení finančního vypořádání, depozita</t>
  </si>
  <si>
    <t xml:space="preserve"> -Rozpočtová změna 896/19</t>
  </si>
  <si>
    <t>druh rozpočtové změny: zapojení nových prostředků do rozpočtu</t>
  </si>
  <si>
    <t>důvod: odbor ekonomický požádal dne 15.11.2019 o provedení rozpočtové změny. Důvodem navrhované změny je zapojení finančních prostředků do rozpočtu odboru ekonomického ve výši 50 000 000,- Kč. Finanční prostředky budou zapojeny jako převod z vkladového účtu u České spořitelny, a. s., do rozpočtu Olomouckého kraje roku 2019, na základě usnesení Rady Olomouckého kraje č. UR/70/67/2019 ze dne 12.8.2019.</t>
  </si>
  <si>
    <t>Odbor ekonomický</t>
  </si>
  <si>
    <t>ORJ - 07</t>
  </si>
  <si>
    <t xml:space="preserve">§ </t>
  </si>
  <si>
    <t>položka</t>
  </si>
  <si>
    <t>částka v Kč</t>
  </si>
  <si>
    <t>8117 - Aktivní krát. oper. řízení likvidity-příjmy</t>
  </si>
  <si>
    <t>celkem</t>
  </si>
  <si>
    <t>seskupení položek</t>
  </si>
  <si>
    <t>59 - Ostatní neinvestiční výdaje</t>
  </si>
  <si>
    <t xml:space="preserve"> -Rozpočtová změna 897/19</t>
  </si>
  <si>
    <t>důvod: odbor kancelář hejtmana požádal ekonomický odbor dne 14.11.2019 o provedení rozpočtové změny. Důvodem navrhované změny je zapojení finančních prostředků do rozpočtu Olomouckého kraje ve výši 26 825,- Kč.  Finanční prostředky budou poukázány na účet Olomouckého kraje jako příjem od firmy Agriprint s. r. o. za výnosy ze zveřejněné inzerce v novinách "Olomoucký kraj" v roce 2019.</t>
  </si>
  <si>
    <t>Odbor kancelář hejtmana</t>
  </si>
  <si>
    <t>ORJ - 18</t>
  </si>
  <si>
    <t>2111 - Příjmy z poskytování služeb a výrobků</t>
  </si>
  <si>
    <t>51 - Neinvestiční nákupy a související výdaje</t>
  </si>
  <si>
    <t xml:space="preserve"> -Rozpočtová změna 845/19</t>
  </si>
  <si>
    <t>poskytovatel: Ministerstvo školství, mládeže a tělovýchovy</t>
  </si>
  <si>
    <t>důvod: neinvestiční dotace ze státního rozpočtu ČR na rok 2019 poskytnutá na základě avíza Ministerstva školství, mládeže a tělovýchovy ČR č.j.: MŠMT-2630/2019-33 ze dne 4.11.2019, MŠMT-2630/2019-34 ze dne 11.11.2019,  MŠMT-2630/2019-35 ze dne 15.11.2019 a MŠMT-36635/2019-1 ze dne 11.11.2019 v celkové výši 28 065 928,- Kč na projekty využívající zjednodušené vykazování nákladů pro příspěvkové organizace Olomouckého kraje v rámci Operačního programu Výzkum, vývoj a vzdělávání.</t>
  </si>
  <si>
    <t>Odbor školství a mládeže</t>
  </si>
  <si>
    <t>ORJ - 10</t>
  </si>
  <si>
    <t>UZ</t>
  </si>
  <si>
    <t>4116 - Ostatní neinv. přijaté transfery ze SR</t>
  </si>
  <si>
    <t>5336 - Neinvestiční dotace zřízeným PO</t>
  </si>
  <si>
    <t xml:space="preserve"> -Rozpočtová změna 846/19</t>
  </si>
  <si>
    <t>poskytovatel: Ministerstva pro místní rozvoj ČR</t>
  </si>
  <si>
    <t>důvod: odbor investic požádal ekonomický odbor dne 5.10.2019 o provedení rozpočtové změny. Důvodem navrhované změny je zapojení finančních prostředků do rozpočtu Olomouckého kraje v celkové výši 6 658 190,76 Kč. Finanční prostředky byly poukázány na účet Olomouckého kraje jako investiční dotace z Ministerstva pro místní rozvoj ČR na financování projektu "Muzeum Komenského v Přerově - Záchrana a zpřístupnění paláce na hradě Helfštýn" v rámci Integrovaného regionálního operačního programu.</t>
  </si>
  <si>
    <t>Odbor investic</t>
  </si>
  <si>
    <t>ORJ - 52</t>
  </si>
  <si>
    <t>4216 - Ostatní invest. přijaté transfery ze SR</t>
  </si>
  <si>
    <t>8114 - Uhraz. splátky krát. přij. půjč. prostř.</t>
  </si>
  <si>
    <t xml:space="preserve"> -Rozpočtová změna 847/19</t>
  </si>
  <si>
    <t>druh rozpočtové změny: zapojení prostředků do rozpočtu</t>
  </si>
  <si>
    <t>důvod: odbor strategického rozvoje kraje požádal ekonomický odbor dne 14.11.2019 o provedení rozpočtové změny. Důvodem navrhované změny je zapojení finančních prostředků do rozpočtu odboru strategického rozvoje kraje v celkové výši 24 176 659,82 Kč. Finanční prostředky byly poukázány na účet Olomouckého kraje jako investiční a neinvestiční dotace z Ministerstva školství, mládeže a tělovýchovy na financování projektu "Rovný přístup ke vzdělávání s ohledem na lepší uplatnitelnost na trhu práce (IKAP Olomoucký kraj)" v rámci Operačního programu Výzkum, vývoj a vzdělávání.</t>
  </si>
  <si>
    <t>Odbor strategického rozvoje kraje</t>
  </si>
  <si>
    <t>ORJ - 64</t>
  </si>
  <si>
    <t>4116 - Ostatní neinv. přij. transf. ze SR</t>
  </si>
  <si>
    <t>52 - Neinvestiční transfery soukromopr. subj.</t>
  </si>
  <si>
    <t>63 - Investiční transfery</t>
  </si>
  <si>
    <t xml:space="preserve"> -Rozpočtová změna 848/19</t>
  </si>
  <si>
    <t>druh rozpočtové změny: snížení prostředků rozpočtu</t>
  </si>
  <si>
    <t>důvod: odbor strategického rozvoje kraje požádal ekonomický odbor dne 12.11.2019 o provedení rozpočtové změny. Důvodem navrhované změny je snížení neinvestiční dotace z Ministerstva vnitra na financování projektu "Olomoucký kraj - Bezpečná veřejná prostranství a objekty (akce) veřejné správy v Olomouckém kraji 2019" z dotačního programu pro zvýšení ochrany veřejných prostranství  a objektů (akcí) veřejné správy, škol a školských zařízení jako měkkých cílů -  2019", nevyčerpané prostředky ve výši 395 258,- Kč budou vráceny na účet Ministerstva vnitra.</t>
  </si>
  <si>
    <t xml:space="preserve"> -Rozpočtová změna 849/19</t>
  </si>
  <si>
    <t>důvod: odbor strategického rozvoje kraje požádal ekonomický odbor dne 12.11.2019 o provedení rozpočtové změny. Důvodem navrhované změny je snížení neinvestiční dotace z Ministerstva vnitra na financování projektu "Olomoucký kraj - Bezpečné školy v Olomouckém kraji" z dotačního programu pro zvýšení ochrany veřejných prostranství  a objektů (akcí) veřejné správy, škol a školských zařízení jako měkkých cílů -  2019", nevyčerpané prostředky ve výši 501 152,- Kč budou vráceny na účet Ministerstva vnitra.</t>
  </si>
  <si>
    <t xml:space="preserve"> -Rozpočtová změna 850/19</t>
  </si>
  <si>
    <t>8113 - Krátkodobé přijaté půjčené prostředky</t>
  </si>
  <si>
    <t>ORJ - 59</t>
  </si>
  <si>
    <t>61 - Investiční nákupy a související výdaje</t>
  </si>
  <si>
    <t xml:space="preserve"> -Rozpočtová změna 851/19</t>
  </si>
  <si>
    <t xml:space="preserve"> -Rozpočtová změna 852/19</t>
  </si>
  <si>
    <t>ORJ - 50</t>
  </si>
  <si>
    <t xml:space="preserve"> -Rozpočtová změna 853/19</t>
  </si>
  <si>
    <t xml:space="preserve"> -Rozpočtová změna 854/19</t>
  </si>
  <si>
    <t xml:space="preserve"> -Rozpočtová změna 855/19</t>
  </si>
  <si>
    <t xml:space="preserve"> -Rozpočtová změna 856/19</t>
  </si>
  <si>
    <t xml:space="preserve"> -Rozpočtová změna 857/19</t>
  </si>
  <si>
    <t xml:space="preserve"> -Rozpočtová změna 858/19</t>
  </si>
  <si>
    <t xml:space="preserve"> -Rozpočtová změna 859/19</t>
  </si>
  <si>
    <t>důvod: odbor zdravotnictví požádal ekonomický odbor dne 7.11.2019 o provedení rozpočtové změny. Důvodem navrhované změny je zapojení finančních prostředků do rozpočtu Olomouckého kraje ve výši 196 730,- Kč a přesun finančních prostředků v rámci odboru zdravotnictví ve výši 1 000,- Kč (povinná spoluúčast). Česká pojišťovna, a.s., uhradila na účet Olomouckého kraje pojistné plnění k pojistné události pro Olomoucký kraj jako náhradu škody na nemovitém majetku, pronajatém Středomoravské nemocniční a.s., odštěpný závod Nemocnice Přerov - oprava centrální jednotky klimatizace v roce 2019.</t>
  </si>
  <si>
    <t>2322 - Přijaté pojistné náhrady</t>
  </si>
  <si>
    <t>Odbor zdravotnictví</t>
  </si>
  <si>
    <t>ORJ - 14</t>
  </si>
  <si>
    <t xml:space="preserve"> -Rozpočtová změna 860/19</t>
  </si>
  <si>
    <t>důvod: odbor podpory řízení příspěvkových organizací požádal ekonomický odbor dne 15.11.2019 o provedení rozpočtové změny. Důvodem navrhované změny je zapojení finančních prostředků do rozpočtu Olomouckého kraje ve výši 191 949,- Kč. Česká pojišťovna, a.s., uhradila na účet Olomouckého kraje pojistné plnění k pojistné události pro příspěvkovou organizaci na úhradu nákladů spojených s únikem vody a opravou potrubí v roce 2019.</t>
  </si>
  <si>
    <t xml:space="preserve"> </t>
  </si>
  <si>
    <t>Odbor podpory řízení příspěvkových organizací</t>
  </si>
  <si>
    <t>ORJ - 19</t>
  </si>
  <si>
    <t>5331 - Neinvestiční příspěvky zřízeným PO</t>
  </si>
  <si>
    <t xml:space="preserve"> -Rozpočtová změna 861/19</t>
  </si>
  <si>
    <t>Odbor dopravy a silničního hospodářství</t>
  </si>
  <si>
    <t>ORJ - 12</t>
  </si>
  <si>
    <t>2229 - Ostatní přijaté vratky transferů</t>
  </si>
  <si>
    <t>6351 - Investiční transfery zřízeným PO</t>
  </si>
  <si>
    <t xml:space="preserve"> -Rozpočtová změna 862/19</t>
  </si>
  <si>
    <t xml:space="preserve"> -Rozpočtová změna 863/19</t>
  </si>
  <si>
    <t>druh rozpočtové změny: vnitřní rozpočtová změna - přesun mezi jednotlivými položkami, paragrafy a odbory ekonomickým a dopravy a silničního hospodářství</t>
  </si>
  <si>
    <t>53 - Neinvestiční transfery veřejnopráv. subj.</t>
  </si>
  <si>
    <t xml:space="preserve"> -Rozpočtová změna 864/19</t>
  </si>
  <si>
    <t>druh rozpočtové změny: vnitřní rozpočtová změna - přesun mezi jednotlivými položkami, paragrafy a odbory ekonomickým a sportu, kultury a památkové péče</t>
  </si>
  <si>
    <t>Odbor sportu, kultury a památkové péče</t>
  </si>
  <si>
    <t>ORJ - 13</t>
  </si>
  <si>
    <t xml:space="preserve"> -Rozpočtová změna 865/19</t>
  </si>
  <si>
    <t>druh rozpočtové změny: vnitřní rozpočtová změna - přesun mezi jednotlivými položkami, paragrafy a odbory ekonomickým a strategického rozvoje kraje</t>
  </si>
  <si>
    <t>ORJ - 08</t>
  </si>
  <si>
    <t>56 - Neinvestiční půjčené prostředky</t>
  </si>
  <si>
    <t xml:space="preserve"> -Rozpočtová změna 866/19</t>
  </si>
  <si>
    <t>důvod: odbor dopravy a silničního hospodářství požádal ekonomický odbor dne 4.11.2019 o provedení rozpočtové změny. Důvodem navrhované změny je převedení finančních prostředků z odboru ekonomického na odbor dopravy a silničního hospodářství ve výši                        1 100 000,- Kč. Finanční prostředky budou použity na úhradu úroků z revolvingového úvěru pro příspěvkovou organizaci v oblasti dopravy Správa silnic Olomouckého kraje na základě usnesení Rady Olomouckého kraje č. UR/44/10/2018 ze dne 18.6.2018.</t>
  </si>
  <si>
    <t xml:space="preserve"> -Rozpočtová změna 867/19</t>
  </si>
  <si>
    <t>druh rozpočtové změny: vnitřní rozpočtová změna - přesun mezi jednotlivými položkami, paragrafy a odbory ekonomickým a podpory řízení příspěvkových organizací</t>
  </si>
  <si>
    <t xml:space="preserve"> -Rozpočtová změna 868/19</t>
  </si>
  <si>
    <t xml:space="preserve"> -Rozpočtová změna 869/19</t>
  </si>
  <si>
    <t xml:space="preserve"> -Rozpočtová změna 870/19</t>
  </si>
  <si>
    <t xml:space="preserve"> -Rozpočtová změna 871/19</t>
  </si>
  <si>
    <t xml:space="preserve"> -Rozpočtová změna 872/19</t>
  </si>
  <si>
    <t>druh rozpočtové změny: vnitřní rozpočtová změna - přesun mezi jednotlivými položkami, paragrafy a odbory kancelář hejtmana a informačních technologií</t>
  </si>
  <si>
    <t>důvod: odbor kancelář hejtmana požádal ekonomický odbor dne 11.11.2019 o provedení rozpočtové změny. Důvodem navrhované změny je převedení finančních prostředků z odboru kancelář hejtmana na odbor informačních technologií  ve výši 100 000,- Kč. Finanční prostředky budou použity na pořízení notebooků pro krizové řízení.</t>
  </si>
  <si>
    <t>Odbor informačních technologií</t>
  </si>
  <si>
    <t>ORJ - 06</t>
  </si>
  <si>
    <t xml:space="preserve"> -Rozpočtová změna 873/19</t>
  </si>
  <si>
    <t>druh rozpočtové změny: vnitřní rozpočtová změna - přesun mezi jednotlivými položkami, paragrafy v rámci odboru kancelář hejtmana - zastupitelé</t>
  </si>
  <si>
    <t>důvod: odbor kancelář hejtmana požádal ekonomický odbor dne 14.11.2019 o provedení rozpočtové změny. Důvodem navrhované změny je přesun finančních prostředků v rámci odboru kancelář hejtmana - zastupitelé ve výši 63 071,50 Kč. Finanční prostředky budou použity na upgrade softwaru systému IntraDoc, jedná se pouze o změnu položky rozpočtové skladby z neinvestiční na investiční.</t>
  </si>
  <si>
    <t>Zastupitelé</t>
  </si>
  <si>
    <t>ORJ - 01</t>
  </si>
  <si>
    <t xml:space="preserve"> -Rozpočtová změna 874/19</t>
  </si>
  <si>
    <t>druh rozpočtové změny: vnitřní rozpočtová změna - přesun mezi jednotlivými položkami, paragrafy v rámci odboru kancelář hejtmana</t>
  </si>
  <si>
    <t xml:space="preserve"> -Rozpočtová změna 875/19</t>
  </si>
  <si>
    <t>druh rozpočtové změny: vnitřní rozpočtová změna - přesun mezi jednotlivými položkami, paragrafy v rámci odboru investic</t>
  </si>
  <si>
    <t>důvod: odbor investic požádal ekonomický odbor dne 7. a 11.11.2019 o provedení rozpočtové změny. Důvodem navrhované změny je přesun finančních prostředků v rámci odboru investic v celkové výši 168 824,57 Kč. Finanční prostředky budou použity na financování provozních výdajů odboru.</t>
  </si>
  <si>
    <t>ORJ - 17</t>
  </si>
  <si>
    <t>ÚZ</t>
  </si>
  <si>
    <t xml:space="preserve"> -Rozpočtová změna 876/19</t>
  </si>
  <si>
    <t>důvod: odbor investic požádal ekonomický odbor dne 11.11.2019 o provedení rozpočtové změny. Důvodem navrhované změny je přesun finančních prostředků v rámci odboru investic v celkové výši 60 000,- Kč. Finanční prostředky budou použity na úhradu nájemného.</t>
  </si>
  <si>
    <t xml:space="preserve"> -Rozpočtová změna 877/19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</si>
  <si>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</si>
  <si>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15.11.2019 o provedení rozpočtové změny. Důvodem navrhované změny je přesun finančních prostředků v rámci odboru strategického rozvoje kraje v celkové výši 517 886,59 Kč. Finanční prostředky budou použity na financování investiční akce v oblasti informačních technologií "Kybernetická bezpečnost Krajského úřadu Olomouckého kraje".</t>
  </si>
  <si>
    <t xml:space="preserve"> -Rozpočtová změna 878/19</t>
  </si>
  <si>
    <t>druh rozpočtové změny: vnitřní rozpočtová změna - přesun mezi jednotlivými položkami, paragrafy v rámci odboru podpory řízení příspěvkových organizací</t>
  </si>
  <si>
    <t xml:space="preserve"> -Rozpočtová změna 879/19</t>
  </si>
  <si>
    <t xml:space="preserve"> -Rozpočtová změna 880/19</t>
  </si>
  <si>
    <t xml:space="preserve"> -Rozpočtová změna 881/19</t>
  </si>
  <si>
    <t xml:space="preserve"> -Rozpočtová změna 882/19</t>
  </si>
  <si>
    <t xml:space="preserve"> -Rozpočtová změna 883/19</t>
  </si>
  <si>
    <t xml:space="preserve"> -Rozpočtová změna 884/19</t>
  </si>
  <si>
    <t xml:space="preserve"> -Rozpočtová změna 885/19</t>
  </si>
  <si>
    <t>poskytovatel: Ministerstvo pro místní rozvoj ČR</t>
  </si>
  <si>
    <t>důvod: odbor investic požádal ekonomický odbor dne 18.11.2019 o provedení rozpočtové změny. Důvodem navrhované změny je zapojení finančních prostředků do rozpočtu Olomouckého kraje v celkové výši 20 422 307,66 Kč. Finanční prostředky byly poukázány na účet Olomouckého kraje jako investiční dotace z Ministerstva pro místní rozvoj ČR na financování projektu v oblasti dopravy "II/444 kř. R35 Mohelnice - Úsov" v rámci Integrovaného regionálního operačního programu.</t>
  </si>
  <si>
    <t xml:space="preserve"> -Rozpočtová změna 886/19</t>
  </si>
  <si>
    <t>důvod: odbor investic požádal ekonomický odbor dne 15.11.2019 o provedení rozpočtové změny. Důvodem navrhované změny je zapojení finančních prostředků do rozpočtu Olomouckého kraje ve výši 1 991 794,29 Kč. Finanční prostředky byly poukázány na účet Olomouckého kraje jako investiční dotace z Ministerstva životního prostředí ČR na financování projektu "REÚO Střední škola gastronomie a služeb, Přerov - budova tělocvičny - a) zateplení" v rámci Operačního programu Životní prostředí.</t>
  </si>
  <si>
    <t xml:space="preserve"> -Rozpočtová změna 887/19</t>
  </si>
  <si>
    <t>důvod: odbor investic požádal ekonomický odbor dne 18.11.2019 o provedení rozpočtové změny. Důvodem navrhované změny je zapojení finančních prostředků do rozpočtu Olomouckého kraje v celkové výši 16 457 168,57 Kč. Finanční prostředky byly poukázány na účet Olomouckého kraje jako investiční a neinvestiční dotace z Ministerstva pro místní rozvoj ČR na financování projektu v oblasti kultury "Muzeum Komenského v Přerově - rekonstrukce budovy" v rámci Integrovaného regionálního operačního programu.</t>
  </si>
  <si>
    <t xml:space="preserve"> -Rozpočtová změna 888/19</t>
  </si>
  <si>
    <t>druh rozpočtové změny: vnitřní rozpočtová změna - přesun mezi jednotlivými položkami, paragrafy a odbory ekonomickým a investic</t>
  </si>
  <si>
    <t>důvod: odbor investic požádal ekonomický odbor dne 18.11.2019 o provedení rozpočtové změny. Důvodem navrhované změny je převedení finančních prostředků z odboru investic na odbor ekonomický v celkové výši 4 200 000,- Kč. Finanční prostředky nebudou použity na financování investičních projektů v roce 2019, a budou převedeny do rezervy na kofinancování projektů Olomouckého kraje pro rok 2020.</t>
  </si>
  <si>
    <t xml:space="preserve"> -Rozpočtová změna 889/19</t>
  </si>
  <si>
    <t xml:space="preserve"> -Rozpočtová změna 890/19</t>
  </si>
  <si>
    <t>poskytovatel: Ministerstvo financí</t>
  </si>
  <si>
    <t xml:space="preserve">důvod: neinvestiční dotace ze státního rozpočtu ČR na rok 2019 poskytnutá na základě rozhodnutí Ministerstva financí ČR č.j.: MF - 28578/2019/1201-7 ze dne 15.11.2019 ve výši 15 000,- Kč na úhradu výdajů v souvislosti s konáním nových voleb do zastupitelstva obce vyhlášených na den 14. prosince 2019 na činnost krajského úřadu. </t>
  </si>
  <si>
    <t>4111 - Neinvestiční přijaté transfery z VPS SR</t>
  </si>
  <si>
    <t>Odbor kancelář ředitele</t>
  </si>
  <si>
    <t>ORJ - 03</t>
  </si>
  <si>
    <t xml:space="preserve"> -Rozpočtová změna 891/19</t>
  </si>
  <si>
    <t>2122 - Odvody příspěvkových organizací</t>
  </si>
  <si>
    <t xml:space="preserve"> -Rozpočtová změna 892/19</t>
  </si>
  <si>
    <t>důvod: neinvestiční dotace ze státního rozpočtu ČR na rok 2019 poskytnutá na základě rozhodnutí Ministerstva školství, mládeže a tělovýchovy ČR č.j.: 518619Z v celkové výši 490 080,- Kč na rozvojový program "Excelence základních škol 2019 - hodnocení žáků a škol podle výsledků v soutěžích v roce 2018/2019“.</t>
  </si>
  <si>
    <t xml:space="preserve"> -Rozpočtová změna 893/19</t>
  </si>
  <si>
    <t>důvod: neinvestiční dotace ze státního rozpočtu ČR na rok 2019 poskytnutá na základě rozhodnutí Ministerstva financí ČR č.j.: MF - 29094/2019/1201-3 ze dne 14.11.2019 ve výši 34 272,- Kč na náhradu škody způsobené vydrou říční na rybách v rybníku ve vlastnictví p. M. Vítka za období od 28.3.2019 do 8.9.2019.</t>
  </si>
  <si>
    <t>4111 - Neinvestiční přijaté transfery ze SR</t>
  </si>
  <si>
    <t>Odbor životního prostředí a zemědělství</t>
  </si>
  <si>
    <t>ORJ - 09</t>
  </si>
  <si>
    <t>58 - Výdaje na náhrady za nezpůsobenou újmu</t>
  </si>
  <si>
    <t xml:space="preserve"> -Rozpočtová změna 894/19</t>
  </si>
  <si>
    <t>důvod: neinvestiční dotace ze státního rozpočtu ČR na rok 2019 poskytnutá na základě rozhodnutí Ministerstva financí ČR č.j.: MF - 29309/2019/1201-3 ze dne 15.11.2019 ve výši     1 148 855,- Kč na náhradu škody způsobené kormoránem velkým na rybách na rybnících v nájmu p. J. Zahradníčka za období od 1.4.2019 do 31.5.2019.</t>
  </si>
  <si>
    <t xml:space="preserve"> -Rozpočtová změna 895/19</t>
  </si>
  <si>
    <t>důvod: odbor strategického rozvoje kraje požádal ekonomický odbor dne 19.11.2019 o provedení rozpočtové změny. Důvodem navrhované změny je přesun finančních prostředků v rámci odboru strategického rozvoje kraje ve výši 258 000,- Kč. Finanční prostředky budou použity na financování investiční akce v oblasti zdravotnictví "Obnova zahrady zdravotnického zařízení v Moravském Berouně" v rámci Operačního programu Životní prostředí.</t>
  </si>
  <si>
    <t xml:space="preserve"> -Rozpočtová změna 793/19</t>
  </si>
  <si>
    <t>důvod: neinvestiční dotace ze státního rozpočtu ČR na rok 2019 poskytnutá na základě avíza Ministerstva školství, mládeže a tělovýchovy ČR č.j.: MŠMT-2630/2019-30 ze dne 14.10.2019, MŠMT-2630/2019-31 ze dne 18.10.2019 a MŠMT-34074/2019-1 ze dne 18.10.2019 v celkové výši 4 169 242,13 Kč na projekty využívající zjednodušené vykazování nákladů pro příspěvkové organizace Olomouckého kraje v rámci Operačního programu Výzkum, vývoj a vzdělávání.</t>
  </si>
  <si>
    <t xml:space="preserve"> -Rozpočtová změna 794/19</t>
  </si>
  <si>
    <t>poskytovatel: Ministerstvo kultury</t>
  </si>
  <si>
    <t>důvod: neinvestiční dotace ze státního rozpočtu ČR na rok 2019 poskytnutá na základě rozhodnutí Ministerstva kultury ČR č.j.: MK 66455/2019 OM ze dne 3.10.2019 ve výši          28 000,- Kč pro příspěvkovou organizaci Olomouckého kraje Vlastivědné muzeum v Šumperku na realizaci projektu "Celostátní výstava hub" z programu "Podpora expozičních a výstavních projektů - tematický okruh 1) instalace expozic nebo výstav".</t>
  </si>
  <si>
    <t xml:space="preserve"> -Rozpočtová změna 795/19</t>
  </si>
  <si>
    <t>důvod: odbor investic požádal ekonomický odbor dne 29.10.2019 o provedení rozpočtové změny. Důvodem navrhované změny je zapojení finančních prostředků do rozpočtu Olomouckého kraje v celkové výši 37 904 623,27 Kč. Finanční prostředky byly poukázány na účet Olomouckého kraje jako investiční dotace z Ministerstva pro místní rozvoj ČR na financování projektu v oblasti dopravy "II/433 Prostějov - Mořice" v rámci Integrovaného regionálního operačního programu.</t>
  </si>
  <si>
    <t xml:space="preserve"> -Rozpočtová změna 796/19</t>
  </si>
  <si>
    <t>důvod: odbor investic požádal ekonomický odbor dne 18.10.2019 o provedení rozpočtové změny. Důvodem navrhované změny je zapojení finančních prostředků do rozpočtu Olomouckého kraje ve výši 5 794 806,96 Kč. Finanční prostředky byly poukázány na účet Olomouckého kraje jako investiční dotace z Ministerstva životního prostředí ČR na financování projektu v oblasti školství "Realizace energeticky úsporných opatření - SPŠ elektrotechnická Mohelnice - škola, dílny a) zateplení" v rámci Operačního programu Životní prostředí.</t>
  </si>
  <si>
    <t xml:space="preserve"> -Rozpočtová změna 797/19</t>
  </si>
  <si>
    <t>důvod: odbor investic požádal ekonomický odbor dne 18.10.2019 o provedení rozpočtové změny. Důvodem navrhované změny je zapojení finančních prostředků do rozpočtu Olomouckého kraje ve výši 2 461 943,78 Kč. Finanční prostředky byly poukázány na účet Olomouckého kraje jako investiční dotace z Ministerstva životního prostředí ČR na financování projektu v oblasti školství "REÚO Gymnázium Jakuba Škody, Přerov - přístavba GJŠ II. v Havlíčkově ulici - a) zateplení" v rámci Operačního programu Životní prostředí.</t>
  </si>
  <si>
    <t xml:space="preserve"> -Rozpočtová změna 798/19</t>
  </si>
  <si>
    <t>důvod: odbor investic požádal ekonomický odbor dne 17.10.2019 o provedení rozpočtové změny. Důvodem navrhované změny je zapojení finančních prostředků do rozpočtu Olomouckého kraje ve výši 5 720 791,65 Kč. Finanční prostředky byly poukázány na účet Olomouckého kraje jako investiční dotace z Ministerstva životního prostředí ČR na financování projektu v oblasti školství "Realizace energeticky úsporných opatření - SPŠ elektrotechnická Mohelnice - škola, dílny b) vzduchotechnika" v rámci Operačního programu Životní prostředí.</t>
  </si>
  <si>
    <t xml:space="preserve"> -Rozpočtová změna 799/19</t>
  </si>
  <si>
    <t>poskytovatel: Ministerstvo práce a sociálních věcí</t>
  </si>
  <si>
    <t>důvod: odbor strategického rozvoje kraje požádal ekonomický odbor dne 21.10.2019 o provedení rozpočtové změny. Důvodem navrhované změny je zapojení finančních prostředků do rozpočtu odboru strategického rozvoje kraje v celkové výši 2 168 811,- Kč. Finanční prostředky byly poukázány na účet Olomouckého kraje jako neinvestiční dotace z Ministerstva práce a sociálních věcí na financování projektu "Technická pasportizace, strategie ICT a vzdělávání" v rámci Operačního programu Zaměstnanost.</t>
  </si>
  <si>
    <t xml:space="preserve"> -Rozpočtová změna 800/19</t>
  </si>
  <si>
    <t xml:space="preserve"> -Rozpočtová změna 801/19</t>
  </si>
  <si>
    <t xml:space="preserve"> -Rozpočtová změna 802/19</t>
  </si>
  <si>
    <t xml:space="preserve"> -Rozpočtová změna 803/19</t>
  </si>
  <si>
    <t xml:space="preserve"> -Rozpočtová změna 804/19</t>
  </si>
  <si>
    <t xml:space="preserve"> -Rozpočtová změna 805/19</t>
  </si>
  <si>
    <t xml:space="preserve"> -Rozpočtová změna 806/19</t>
  </si>
  <si>
    <t>důvod: odbor podpory řízení příspěvkových organizací požádal ekonomický odbor dne 25.10.2019 o provedení rozpočtové změny. Důvodem navrhované změny je zapojení finančních prostředků do rozpočtu Olomouckého kraje ve výši 384 829,- Kč. Česká pojišťovna, a.s., uhradila na účet Olomouckého kraje pojistné plnění k pojistné události pro příspěvkovou organizaci Slovanské gymnázium, Olomouc, na úhradu nákladů spojených s opravou po krupobití v roce 2019.</t>
  </si>
  <si>
    <t xml:space="preserve"> -Rozpočtová změna 807/19</t>
  </si>
  <si>
    <t>důvod: odbor podpory řízení příspěvkových organizací požádal ekonomický odbor dne 25.10.2019 o provedení rozpočtové změny. Důvodem navrhované změny je zapojení finančních prostředků do rozpočtu Olomouckého kraje ve výši 65 081,- Kč. Česká pojišťovna, a.s., uhradila na účet Olomouckého kraje pojistné plnění k pojistné události pro příspěvkovou organizaci Gymnázium, Olomouc - Hejčín, na úhradu nákladů spojených s opravou střešních světlíků v roce 2019.</t>
  </si>
  <si>
    <t xml:space="preserve"> -Rozpočtová změna 808/19</t>
  </si>
  <si>
    <t>důvod: odbor podpory řízení příspěvkových organizací požádal ekonomický odbor dne 1.11.2019 o provedení rozpočtové změny. Důvodem navrhované změny je zapojení finančních prostředků do rozpočtu Olomouckého kraje ve výši 304 554,- Kč. Česká pojišťovna, a.s., uhradila na účet Olomouckého kraje pojistné plnění k pojistné události pro příspěvkovou organizaci Gymnázium, Šternberk, na úhradu nákladů spojených s havárií vody v roce 2019.</t>
  </si>
  <si>
    <t xml:space="preserve"> -Rozpočtová změna 809/19</t>
  </si>
  <si>
    <t>důvod: odbor podpory řízení příspěvkových organizací požádal ekonomický odbor dne 30.10.2019 o provedení rozpočtové změny. Důvodem navrhované změny je zapojení finančních prostředků do rozpočtu Olomouckého kraje ve výši 61 070,- Kč. Česká pojišťovna, a.s., uhradila na účet Olomouckého kraje pojistné plnění k pojistné události pro příspěvkovou organizaci Hotelová škola Vincenze Priessnitze a Obchodní akademie Jeseník na úhradu nákladů spojených s opravou po prasklém přívodu vody do bojleru v roce 2019.</t>
  </si>
  <si>
    <t xml:space="preserve"> -Rozpočtová změna 810/19</t>
  </si>
  <si>
    <t>důvod: odbor podpory řízení příspěvkových organizací požádal ekonomický odbor dne 1.11.2019 o provedení rozpočtové změny. Důvodem navrhované změny je zapojení finančních prostředků do rozpočtu Olomouckého kraje ve výši 691 161,- Kč. Česká pojišťovna, a.s., uhradila na účet Olomouckého kraje pojistné plnění k pojistné události pro příspěvkovou organizaci Střední škola polytechnická, Olomouc, na úhradu nákladů spojených s poškozením střešní krytiny v roce 2019.</t>
  </si>
  <si>
    <t xml:space="preserve"> -Rozpočtová změna 811/19</t>
  </si>
  <si>
    <t>důvod: odbor podpory řízení příspěvkových organizací požádal ekonomický odbor dne 24.10.2019 o provedení rozpočtové změny. Důvodem navrhované změny je zapojení finančních prostředků do rozpočtu Olomouckého kraje ve výši 52 908,- Kč. Česká pojišťovna, a.s., uhradila na účet Olomouckého kraje pojistné plnění k pojistné události pro příspěvkovou organizaci Sociální služby pro seniory Olomouc na úhradu nákladů spojených s opravou výtahu v roce 2019.</t>
  </si>
  <si>
    <t xml:space="preserve"> -Rozpočtová změna 812/19</t>
  </si>
  <si>
    <t>důvod: odbor zdravotnictví požádal ekonomický odbor dne 17.10.2019 o provedení rozpočtové změny. Důvodem navrhované změny je zapojení finančních prostředků do rozpočtu Olomouckého kraje ve výši 56 942,- Kč a přesun finančních prostředků v rámci odboru zdravotnictví ve výši 1 000,- Kč (povinná spoluúčast). Česká pojišťovna, a.s., uhradila na účet Olomouckého kraje pojistné plnění k pojistné události pro Olomoucký kraj jako náhradu škody na nemovitém majetku, pronajatém Středomoravské nemocniční a.s., odštěpný závod Nemocnice Přerov - oprava po vodovodní škodě v roce 2019.</t>
  </si>
  <si>
    <t xml:space="preserve"> -Rozpočtová změna 813/19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</si>
  <si>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</si>
  <si>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22. a 31.10.2019 o provedení rozpočtové změny. Důvodem navrhované změny je převedení finančních prostředků z odboru ekonomického na odbor sociálních věcí ve výši 71 440,- Kč a na odbor zdravotnictví ve výši 75 240,-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září 2019.</t>
  </si>
  <si>
    <t>Odbor sociálních věcí</t>
  </si>
  <si>
    <t>ORJ - 11</t>
  </si>
  <si>
    <t>5336 - Neinvestiční transfery zřízeným PO</t>
  </si>
  <si>
    <t xml:space="preserve"> -Rozpočtová změna 814/19</t>
  </si>
  <si>
    <t>druh rozpočtové změny: vnitřní rozpočtová změna - přesun mezi jednotlivými položkami, paragrafy a odbory ekonomickým a životního prostředí a zemědělství</t>
  </si>
  <si>
    <t xml:space="preserve"> -Rozpočtová změna 815/19</t>
  </si>
  <si>
    <t>druh rozpočtové změny: vnitřní rozpočtová změna - přesun mezi jednotlivými položkami, paragrafy a odbory ekonomickým a kancelář ředitele</t>
  </si>
  <si>
    <t>důvod: odbor kancelář ředitele požádala ekonomický odbor dne 21.10.2019 o provedení rozpočtové změny. Důvodem navrhované změny je převedení finančních prostředků z odboru ekonomického na odbor kancelář ředitele ve výši 700 000,- Kč. Finanční prostředky budou použity na úhradu nákladů na pořízení nového kancelářského nábytku a elektrospotřebičů do kuchyněk, prostředky budou čerpány z rezervy Olomouckého kraje.</t>
  </si>
  <si>
    <t xml:space="preserve"> -Rozpočtová změna 816/19</t>
  </si>
  <si>
    <t>důvod: odbor podpory řízení příspěvkových organizací požádal ekonomický odbor dne 22.10.2019 o provedení rozpočtové změny. Důvodem navrhované změny je převedení finančních prostředků z odboru podpory řízení příspěvkových organizací na odbor ekonomický v celkové výši 600 000,- Kč. Finanční prostředky nebudou v letošním roce použity na financování investiční akce "Nová expozice P. Bezruče v Kostelci na Hané" příspěvkové organizace Olomouckého kraje Muzeum a galerie v Prostějově, a budou převedeny do rezervy na investice Olomouckého kraje.</t>
  </si>
  <si>
    <t xml:space="preserve"> -Rozpočtová změna 817/19</t>
  </si>
  <si>
    <t>důvod: odbor investic požádal ekonomický odbor dne 25.10.2019 o provedení rozpočtové změny. Důvodem navrhované změny je převedení finančních prostředků z odboru investic na odbor ekonomický v celkové výši 16 183 000,- Kč. Finanční prostředky nebudou použity na financování investičních projektů v roce 2019, a budou převedeny do rezervy na kofinancování projektů Olomouckého kraje pro rok 2020.</t>
  </si>
  <si>
    <t xml:space="preserve"> -Rozpočtová změna 818/19</t>
  </si>
  <si>
    <t>druh rozpočtové změny: vnitřní rozpočtová změna - přesun mezi jednotlivými položkami, paragrafy a odbory sociálních věcí a sportu, kultury a památkové péče</t>
  </si>
  <si>
    <t>důvod: odbor sportu, kultury a památkové péče požádal ekonomický odbor dne 23.10.2019 o provedení rozpočtové změny. Důvodem navrhované změny je převedení finančních prostředků z odboru sportu, kultury a památkové péče na odbor sociálních věcí v celkové výši 1 500,- Kč. Finanční prostředky budou použity na úhradu přestupku  v rámci zaznamenání údajů o poskytnutých podporách malého rozsahu do centrálního registru podpor malého rozsahu - de minimis.</t>
  </si>
  <si>
    <t xml:space="preserve"> -Rozpočtová změna 819/19</t>
  </si>
  <si>
    <t>druh rozpočtové změny: vnitřní rozpočtová změna - přesun mezi jednotlivými položkami, paragrafy v rámci odboru kanceláře ředitele</t>
  </si>
  <si>
    <t>důvod: odbor kancelář ředitele požádal ekonomický odbor dne 23.10.2019 o provedení rozpočtové změny. Důvodem navrhované změny je přesun finančních prostředků v rámci odboru kanceláře ředitele ve výši 350 000,- Kč. Finanční prostředky budou použity na zajištění úhrady víceprací při přestavbě schodiště před budovou Krajského úřadu Olomouckého kraje.</t>
  </si>
  <si>
    <t xml:space="preserve"> -Rozpočtová změna 820/19</t>
  </si>
  <si>
    <t>důvod: odbor kancelář hejtmana požádal ekonomický odbor dne 31.10.2019 o provedení rozpočtové změny. Důvodem navrhované změny je přesun finančních prostředků v rámci odboru kancelář hejtmana - zastupitelé v celkové výši 79 000,- Kč. Finanční prostředky budou použity na upgrade softwaru systému IntraDoc o tzv. Informační materiál.</t>
  </si>
  <si>
    <t xml:space="preserve"> -Rozpočtová změna 821/19</t>
  </si>
  <si>
    <t>druh rozpočtové změny: vnitřní rozpočtová změna - přesun mezi jednotlivými položkami, paragrafy v rámci odboru informačních technologií</t>
  </si>
  <si>
    <t xml:space="preserve">důvod: odbor informačních technologií požádal ekonomický odbor dne 1.11.2019 o provedení rozpočtové změny. Důvodem navrhované změny je přesun finančních prostředků v rámci odboru informačních technologií v celkové výši 7 618 796,46 Kč. Finanční prostředky budou použity na financování oprávnění k užití internetové aplikace právního informačního systému ASPI, Řízení školy online MENTOR pro příspěvkové organizace Olomouckého kraje, a na dodávku a implementaci programového vybavení VMware NSX v rámci financování první etapy optimalizace technologického centra Olomouckého kraje. </t>
  </si>
  <si>
    <t>50 - Výdaje na platy, ost. platby za pr. práci a poj.</t>
  </si>
  <si>
    <t xml:space="preserve"> -Rozpočtová změna 822/19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</si>
  <si>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</si>
  <si>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16.10.2019 o provedení rozpočtové změny. Důvodem navrhované změny je přesun finančních prostředků v rámci odboru životního prostředí a zemědělství v celkové výši 240 016,- Kč. Finanční prostředky budou použity na úhradu náhrad škod vzniklých chráněnými živočichy, jedná se pouze o změnu položky rozpočtové skladby.</t>
  </si>
  <si>
    <t xml:space="preserve"> -Rozpočtová změna 823/19</t>
  </si>
  <si>
    <t>druh rozpočtové změny: vnitřní rozpočtová změna - přesun mezi jednotlivými položkami, paragrafy v rámci odboru sociálních věcí</t>
  </si>
  <si>
    <t>důvod: odbor sociálních věcí požádal ekonomický odbor dne 25.10.2019 o provedení rozpočtové změny. Důvodem navrhované změny je přesun finančních prostředků v rámci odboru sociálních věcí v celkové výši 320 000,- Kč. Finanční prostředky budou použity na poskytnutí individuálních dotací v oblasti sociální na základě usnesení Rady Olomouckého kraje č. UR/75/49/2019 ze dne 21.10.2019 a Zastupitelstva Olomouckého kraje č. UZ/17/54/2019 ze dne 23.9.2019, jedná se pouze o změnu položky rozpočtové skladby.</t>
  </si>
  <si>
    <t xml:space="preserve"> -Rozpočtová změna 824/19</t>
  </si>
  <si>
    <t>důvod: odbor investic požádal ekonomický odbor dne 17.10.2019 o provedení rozpočtové změny. Důvodem navrhované změny je přesun finančních prostředků v rámci odboru investic ve výši 1 250 000,- Kč. Finanční prostředky budou použity na financování projektu v oblasti sociální "Transformace příspěvkové organizace Nové Zámky - poskytovatel sociálních služeb - III.etapa - RD Litovel, ul. Pavlínka 1141".</t>
  </si>
  <si>
    <t xml:space="preserve"> -Rozpočtová změna 825/19</t>
  </si>
  <si>
    <t>důvod: odbor strategického rozvoje kraje požádal ekonomický odbor dne 31.10.2019 o provedení rozpočtové změny. Důvodem navrhované změny je přesun finančních prostředků v rámci odboru strategického rozvoje kraje v celkové výši 456 630,43 Kč. Finanční prostředky budou použity na financování projektu "Rovný přístup ke vzdělávání s ohledem na lepší uplatnitelnost na trhu práce (IKAP Olomoucký kraj)" v rámci Operačního programu Výzkum, vývoj a vzdělávání.</t>
  </si>
  <si>
    <t xml:space="preserve"> -Rozpočtová změna 826/19</t>
  </si>
  <si>
    <t xml:space="preserve"> -Rozpočtová změna 827/19</t>
  </si>
  <si>
    <t xml:space="preserve"> -Rozpočtová změna 828/19</t>
  </si>
  <si>
    <t xml:space="preserve"> -Rozpočtová změna 829/19</t>
  </si>
  <si>
    <t xml:space="preserve"> -Rozpočtová změna 830/19</t>
  </si>
  <si>
    <t xml:space="preserve"> -Rozpočtová změna 831/19</t>
  </si>
  <si>
    <t xml:space="preserve"> -Rozpočtová změna 832/19</t>
  </si>
  <si>
    <t xml:space="preserve"> -Rozpočtová změna 833/19</t>
  </si>
  <si>
    <t xml:space="preserve"> -Rozpočtová změna 834/19</t>
  </si>
  <si>
    <t xml:space="preserve"> -Rozpočtová změna 835/19</t>
  </si>
  <si>
    <t xml:space="preserve"> -Rozpočtová změna 836/19</t>
  </si>
  <si>
    <t xml:space="preserve"> -Rozpočtová změna 837/19</t>
  </si>
  <si>
    <t>důvod: neinvestiční dotace ze státního rozpočtu ČR na rok 2019 poskytnutá na základě rozhodnutí Ministerstva školství, mládeže a tělovýchovy ČR č.j.: MŠMT 33680-12/2019 v celkové výši 97 000 000,- Kč pro soukromé školy a školská zařízení Olomouckého kraje na 4. čtvrtletí roku 2019.</t>
  </si>
  <si>
    <t>Rozpis účelové dotace zabezpečí odbor školství a mládeže</t>
  </si>
  <si>
    <t xml:space="preserve"> -Rozpočtová změna 838/19</t>
  </si>
  <si>
    <t>důvod: neinvestiční dotace ze státního rozpočtu ČR na rok 2019 poskytnutá na základě rozhodnutí Ministerstva práce a sociálních věcí ČR č.j.: MPSV-2019/193950-231/14 a MPSV-2019/193950-231/15 ze dne 24.10.2019 v celkové výši 422 604,- Kč na úhradu nezbytných výdajů spojených s činností zařízení pro děti vyžadující okamžitou pomoc při výkonu sociálně-právní ochrany dětí na rok 2019 pro příspěvkové organizace Dětské centrum Ostrůvek, Olomouc, a Středisko sociální prevence Olomouc.</t>
  </si>
  <si>
    <t xml:space="preserve"> -Rozpočtová změna 839/19</t>
  </si>
  <si>
    <t>důvod: odbor strategického rozvoje kraje požádal ekonomický odbor dne 4.11.2019 o provedení rozpočtové změny. Důvodem navrhované změny je zapojení finančních prostředků do rozpočtu odboru strategického rozvoje kraje v celkové výši 141 983,30 Kč. Finanční prostředky byly poukázány na účet Olomouckého kraje jako neinvestiční dotace z Ministerstva práce a sociálních věcí na financování projektu "Obědy do škol v Olomouckém kraji - administrace" v rámci Operačního programu potravinové a materiální pomoci.</t>
  </si>
  <si>
    <t>50 - Platy a podobné a související výdaje</t>
  </si>
  <si>
    <t xml:space="preserve"> -Rozpočtová změna 840/19</t>
  </si>
  <si>
    <t>důvod: odbor majetkový, právní a správních činností požádal ekonomický odbor dne 5.11.2019 o provedení rozpočtové změny. Důvodem navrhované změny je zapojení finančních prostředků do rozpočtu Olomouckého kraje ve výši 256 791,- Kč. Česká pojišťovna, a.s., uhradila na účet Olomouckého kraje pojistné plnění k pojistné události pro Olomoucký kraj jako náhradu škody na nemovitém majetku za opravu střešního pláště na budově KOPIS v roce 2019.</t>
  </si>
  <si>
    <t xml:space="preserve"> -Rozpočtová změna 841/19</t>
  </si>
  <si>
    <t>důvod: odbor ekonomický požádal dne 5.11.2019 o provedení rozpočtové změny. Důvodem navrhované změny je zapojení finančních prostředků do rozpočtu Olomouckého kraje ve výši 14 342,- Kč. Česká pojišťovna, a.s., uhradila na účet Olomouckého kraje pojistné plnění k pojistné události pro Olomoucký kraj jako náhradu škody - refundace nákladů řízení v roce 2019.</t>
  </si>
  <si>
    <t xml:space="preserve"> -Rozpočtová změna 842/19</t>
  </si>
  <si>
    <t>druh rozpočtové změny: vnitřní rozpočtová změna - přesun mezi jednotlivými položkami, paragrafy a odbory ekonomickým a kancelář hejtmana</t>
  </si>
  <si>
    <t>důvod: odbor kancelář hejtmana požádal ekonomický odbor dne 5.11.2019 o provedení rozpočtové změny. Důvodem navrhované změny je převedení finančních prostředků z odboru kancelář hejtmana na odbor ekonomický ve výši 1 650 000,- Kč. Finanční prostředky nebudou v letošním roce použity a budou převedeny do rezervy Olomouckého kraje pro rok 2020.</t>
  </si>
  <si>
    <t xml:space="preserve"> -Rozpočtová změna 843/19</t>
  </si>
  <si>
    <t>2132 - Příjmy z pronájmu ostat. nemov. a j. č.</t>
  </si>
  <si>
    <t xml:space="preserve"> -Rozpočtová změna 844/19</t>
  </si>
  <si>
    <t xml:space="preserve"> -Rozpočtová změna 742/19</t>
  </si>
  <si>
    <t>poskytovatel: Ministerstvo pro místní rozvoj</t>
  </si>
  <si>
    <t>6356 - Jiné investiční transfery zřízeným PO</t>
  </si>
  <si>
    <t xml:space="preserve"> -Rozpočtová změna 743/19</t>
  </si>
  <si>
    <t>důvod: neinvestiční dotace ze státního rozpočtu ČR na rok 2019 poskytnutá na základě rozhodnutí Ministerstva financí ČR č.j.: MF - 25402/2019/1201-3 ze dne 4.10.2019 ve výši 1 253 840,- Kč na náhradu škody způsobené kormoránem velkým na rybách na rybnících v nájmu společnosti Rybářství Horák, s. r. o., Uničov, za období od 15.3.2019 do 24.6.2019.</t>
  </si>
  <si>
    <t xml:space="preserve"> -Rozpočtová změna 744/19</t>
  </si>
  <si>
    <t>důvod: odbor investic požádal ekonomický odbor dne 9.10.2019 o provedení rozpočtové změny. Důvodem navrhované změny je zapojení finančních prostředků do rozpočtu Olomouckého kraje ve výši 6 587 126,96 Kč. Finanční prostředky byly poukázány na účet Olomouckého kraje jako investiční dotace z Ministerstva životního prostředí ČR na financování projektu "Střední škola logistiky a chemie, Olomouc, U Hradiska 29 - Zateplení budovy školy a) zateplení" v rámci Operačního programu Životní prostředí.</t>
  </si>
  <si>
    <t xml:space="preserve"> -Rozpočtová změna 745/19</t>
  </si>
  <si>
    <t>poskytovatel: Ministerstvo životního prostředí</t>
  </si>
  <si>
    <t>důvod: odbor strategického rozvoje kraje požádal ekonomický odbor dne 3.10.2019 o provedení rozpočtové změny. Důvodem navrhované změny je zapojení investiční dotace z Ministerstva životního prostředí ČR v celkové výši 85 759 954,33 Kč. Finanční prostředky byly poukázány na účet Olomouckého kraje z Ministerstva životního prostředí na úhradu projektu "Kotlíkové dotace v Olomouckém kraji III." v rámci Operačního programu Životní prostředí 2014 - 2020.</t>
  </si>
  <si>
    <t>ORJ - 79</t>
  </si>
  <si>
    <t xml:space="preserve"> -Rozpočtová změna 746/19</t>
  </si>
  <si>
    <t>důvod: neinvestiční dotace ze státního rozpočtu ČR na rok 2019 poskytnutá na základě rozhodnutí Ministerstva školství, mládeže a tělovýchovy ČR č.j.: MŠMT-19243-12/2019-21 ze dne 10.10.2019 v celkové výši 581 924,- Kč na program "Podpora organizace a ukončování středního vzdělávání maturitní zkouškou na vybraných školách v podzimním zkušebním období roku 2019".</t>
  </si>
  <si>
    <t xml:space="preserve"> -Rozpočtová změna 747/19</t>
  </si>
  <si>
    <t>důvod: neinvestiční dotace ze státního rozpočtu ČR na rok 2019 poskytnutá na základě avíza Ministerstva školství, mládeže a tělovýchovy ČR č.j.: MŠMT-32931/2019-1 ze dne 4.10.2019 a MŠMT-2630/2019-30 ze dne 14.10.2019 v celkové výši 10 737 627,- Kč na projekty využívající zjednodušené vykazování nákladů pro příspěvkové organizace Olomouckého kraje v rámci Operačního programu Výzkum, vývoj a vzdělávání.</t>
  </si>
  <si>
    <t xml:space="preserve"> -Rozpočtová změna 748/19</t>
  </si>
  <si>
    <t>důvod: odbor školství a mládeže požádal ekonomický odbor dne 9.10.2019 o provedení rozpočtové změny. Důvodem navrhované změny je snížení neinvestiční dotace ze státního rozpočtu ČR na rok 2019 poskytnuté na základě rozhodnutí Ministerstva školství, mládeže a tělovýchovy ČR č.j.: 1555-12/2019-1 ze dne 22.2.2019 v celkové výši 6 919 400,- Kč na rozvojový program "Podpora odborného vzdělávání“, nevyčerpané prostředky ve výši             1 718,- Kč budou vráceny na účet Ministerstva školství, mládeže a tělovýchovy.</t>
  </si>
  <si>
    <t xml:space="preserve"> -Rozpočtová změna 749/19</t>
  </si>
  <si>
    <t>důvod: odbor školství a mládeže požádal ekonomický odbor dne 9.10.2019 o provedení rozpočtové změny. Důvodem navrhované změny je snížení neinvestiční dotace ze státního rozpočtu ČR na rok 2019 poskytnuté na základě rozhodnutí Ministerstva školství, mládeže a tělovýchovy ČR č.j.: 33634-4/2018-11 ze dne 1.3.2019 v celkové výši 1 179 480,- Kč na rozvojový program "Financování asistentů pedagoga žáků se speciálními vzdělávacími potřebami a žáků nadaných na období leden - srpen 2019“, nevyčerpané prostředky ve výši 509 646,85 Kč budou vráceny na účet Ministerstva školství, mládeže a tělovýchovy.</t>
  </si>
  <si>
    <t xml:space="preserve"> -Rozpočtová změna 750/19</t>
  </si>
  <si>
    <t>důvod: odbor školství a mládeže požádal ekonomický odbor dne 9.10.2019 o provedení rozpočtové změny. Důvodem navrhované změny je snížení neinvestiční dotace ze státního rozpočtu ČR na rok 2019 poskytnuté na základě rozhodnutí Ministerstva školství, mládeže a tělovýchovy ČR č.j.: 2914-12/2019-1 ze dne 7.3.2019 ve výši 509 472,- Kč na rozvojový program "Podpora vzdělávání cizinců ve školách", nevyčerpané prostředky ve výši 12 690,- Kč budou vráceny na účet Ministerstva školství, mládeže a tělovýchovy.</t>
  </si>
  <si>
    <t xml:space="preserve"> -Rozpočtová změna 751/19</t>
  </si>
  <si>
    <t xml:space="preserve"> -Rozpočtová změna 752/19</t>
  </si>
  <si>
    <t xml:space="preserve"> -Rozpočtová změna 753/19</t>
  </si>
  <si>
    <t xml:space="preserve"> -Rozpočtová změna 754/19</t>
  </si>
  <si>
    <t xml:space="preserve"> -Rozpočtová změna 755/19</t>
  </si>
  <si>
    <t xml:space="preserve"> -Rozpočtová změna 756/19</t>
  </si>
  <si>
    <t xml:space="preserve"> -Rozpočtová změna 757/19</t>
  </si>
  <si>
    <t xml:space="preserve"> -Rozpočtová změna 758/19</t>
  </si>
  <si>
    <t xml:space="preserve"> -Rozpočtová změna 759/19</t>
  </si>
  <si>
    <t xml:space="preserve"> -Rozpočtová změna 760/19</t>
  </si>
  <si>
    <t xml:space="preserve"> -Rozpočtová změna 761/19</t>
  </si>
  <si>
    <t>důvod: odbor podpory řízení příspěvkových organizací požádal ekonomický odbor dne 8.10.2019 o provedení rozpočtové změny. Důvodem navrhované změny je zapojení finančních prostředků do rozpočtu Olomouckého kraje ve výši 424 080,- Kč. Česká pojišťovna, a.s., uhradila na účet Olomouckého kraje pojistné plnění k pojistné události pro příspěvkovou organizaci Gymnázium, Kojetín, na úhradu nákladů spojených s opravou po zatečení v roce 2018.</t>
  </si>
  <si>
    <t xml:space="preserve"> -Rozpočtová změna 762/19</t>
  </si>
  <si>
    <t>důvod: odbor podpory řízení příspěvkových organizací požádal ekonomický odbor dne 7.10.2019 o provedení rozpočtové změny. Důvodem navrhované změny je zapojení finančních prostředků do rozpočtu Olomouckého kraje ve výši 472 505,- Kč. Česká pojišťovna, a.s., uhradila na účet Olomouckého kraje pojistné plnění k pojistné události pro příspěvkovou organizaci Střední škola, Základní škola a Mateřská škola prof. V. Vejdovského Olomouc-Hejčín, na úhradu nákladů spojených s opravou po zatečení v roce 2019.</t>
  </si>
  <si>
    <t xml:space="preserve"> -Rozpočtová změna 763/19</t>
  </si>
  <si>
    <t>důvod: odbor životního prostředí a zemědělství požádal ekonomický odbor dne 4.10.2019 o provedení rozpočtové změny. Důvodem navrhované změny je převedení finančních prostředků z odboru ekonomického na odbor životního prostředí a zemědělství ve výši               543 000,- Kč. Finanční prostředky budou použity na poskytnutí individuální dotace v oblasti životního prostředí obci Čechy pod Kosířem na základě usnesení Zastupitelstva Olomouckého kraje č. UZ/17/81/2019 ze dne 23.9.2019, prostředky budou čerpány z rezervy Olomouckého kraje na individuální dotace.</t>
  </si>
  <si>
    <t xml:space="preserve"> -Rozpočtová změna 764/19</t>
  </si>
  <si>
    <t>druh rozpočtové změny: vnitřní rozpočtová změna - přesun mezi jednotlivými položkami, paragrafy a odbory ekonomickým a sociálních věcí</t>
  </si>
  <si>
    <t xml:space="preserve"> -Rozpočtová změna 765/19</t>
  </si>
  <si>
    <t>54 - Neinvestiční transfery obyvatelstvu</t>
  </si>
  <si>
    <t xml:space="preserve"> -Rozpočtová změna 766/19</t>
  </si>
  <si>
    <t>důvod: odbor investic požádal ekonomický odbor dne 10.10.2019 o provedení rozpočtové změny. Důvodem navrhované změny je převedení finančních prostředků z odboru investic na odbor ekonomický v celkové výši 3 610 000,- Kč. Finanční prostředky nebudou použity na financování investičních projektů v roce 2019, a budou převedeny do rezervy na kofinancování projektů Olomouckého kraje pro rok 2020.</t>
  </si>
  <si>
    <t xml:space="preserve"> -Rozpočtová změna 767/19</t>
  </si>
  <si>
    <t xml:space="preserve">důvod: odbor kancelář ředitele požádal ekonomický odbor dne 10.10.2019 o provedení rozpočtové změny. Důvodem navrhované změny je přesun finančních prostředků v rámci odboru kanceláře ředitele v celkové výši 11 448,58 Kč. Finanční prostředky budou použity na úhradu výdajů v souvislosti s konáním nových voleb do zastupitelstev obcí vyhlášených na den 14. září 2019 na činnost krajského úřadu. </t>
  </si>
  <si>
    <t>50 - Platy a podobné související výdaje</t>
  </si>
  <si>
    <t xml:space="preserve"> -Rozpočtová změna 768/19</t>
  </si>
  <si>
    <t>důvod: odbor životního prostředí a zemědělství požádal ekonomický odbor dne 9.10.2019 o provedení rozpočtové změny. Důvodem navrhované změny je přesun finančních prostředků v rámci Fondu na podporu výstavby a obnovy vodohospodářské infrastruktury na území Olomouckého kraje v celkové výši 19 000 000,- Kč.  Finanční prostředky budou použity na poskytnutí dotací v rámci Fondu na podporu výstavby a obnovy vodohospodářské infrastruktury obcím na území Olomouckého kraje v dotačním titulu "Výstavba, dostavba, intenzifikace čistíren odpadních vod včetně kořenových čistíren odpadních vod a kanalizací" na základě usnesení Zastupitelstva Olomouckého kraje č. UZ/17/49/2019 ze dne 23.9.2019.</t>
  </si>
  <si>
    <t>Odbor životního prostředí a zemědělství - odběr podzemních vod</t>
  </si>
  <si>
    <t>ORJ - 99</t>
  </si>
  <si>
    <t xml:space="preserve"> -Rozpočtová změna 769/19</t>
  </si>
  <si>
    <t>důvod: odbor životního prostředí a zemědělství požádal ekonomický odbor dne 9.10.2019 o provedení rozpočtové změny. Důvodem navrhované změny je přesun finančních prostředků v rámci Fondu na podporu výstavby a obnovy vodohospodářské infrastruktury na území Olomouckého kraje v celkové výši 9 500 000,- Kč. Finanční prostředky budou použity na poskytnutí dotací v rámci Fondu na podporu výstavby a obnovy vodohospodářské infrastruktury obcím na území Olomouckého kraje v dotačním titulu  "Výstavba a dostavba vodovodů pro veřejnou potřebu a úpraven vod" na základě usnesení Zastupitelstva Olomouckého kraje č. UZ/17/49/2019 ze dne 23.9.2019.</t>
  </si>
  <si>
    <t xml:space="preserve"> -Rozpočtová změna 770/19</t>
  </si>
  <si>
    <t>druh rozpočtové změny: vnitřní rozpočtová změna - přesun mezi jednotlivými položkami, paragrafy v rámci odboru školství a mládeže</t>
  </si>
  <si>
    <t xml:space="preserve">důvod: odbor školství a mládeže požádal ekonomický odbor dne 3.10.2019 o provedení rozpočtové změny. Důvodem navrhované změny je přesun finančních prostředků v rámci odboru školství a mládeže v celkové výši 47 000,- Kč. Finanční prostředky budou použity na poskytnutí finančního ocenění žákům a školám v rámci "Talentu Olomouckého kraje za rok 2019" na základě usnesení Rady Olomouckého kraje č. UR/72/44/2019 ze dne 16.9.2019. </t>
  </si>
  <si>
    <t xml:space="preserve"> -Rozpočtová změna 771/19</t>
  </si>
  <si>
    <t>důvod: odbor investic požádal ekonomický odbor dne 9.10.2019 o provedení rozpočtové změny. Důvodem navrhované změny je přesun finančních prostředků v rámci odboru investic ve výši 4 000,- Kč. Finanční prostředky budou použity na úhradu správního poplatku.</t>
  </si>
  <si>
    <t xml:space="preserve"> -Rozpočtová změna 772/19</t>
  </si>
  <si>
    <t>důvod: odbor investic požádal ekonomický odbor dne 10.10.2019 o provedení rozpočtové změny. Důvodem navrhované změny je přesun finančních prostředků v rámci odboru investic v celkové výši 901 784,07 Kč. Finanční prostředky budou použity na financování investiční akce v oblasti školství "Střední škola logistiky a chemie, Olomouc, U Hradiska 29 - Zateplení budovy školy a) zateplení".</t>
  </si>
  <si>
    <t xml:space="preserve"> -Rozpočtová změna 773/19</t>
  </si>
  <si>
    <t xml:space="preserve"> -Rozpočtová změna 774/19</t>
  </si>
  <si>
    <t xml:space="preserve"> -Rozpočtová změna 775/19</t>
  </si>
  <si>
    <t xml:space="preserve"> -Rozpočtová změna 776/19</t>
  </si>
  <si>
    <t xml:space="preserve"> -Rozpočtová změna 777/19</t>
  </si>
  <si>
    <t xml:space="preserve"> -Rozpočtová změna 778/19</t>
  </si>
  <si>
    <t xml:space="preserve"> -Rozpočtová změna 779/19</t>
  </si>
  <si>
    <t xml:space="preserve"> -Rozpočtová změna 780/19</t>
  </si>
  <si>
    <t xml:space="preserve"> -Rozpočtová změna 781/19</t>
  </si>
  <si>
    <t xml:space="preserve"> -Rozpočtová změna 782/19</t>
  </si>
  <si>
    <t xml:space="preserve"> -Rozpočtová změna 783/19</t>
  </si>
  <si>
    <t>důvod: odbor investic požádal ekonomický odbor dne 10.10.2019 o provedení rozpočtové změny. Důvodem navrhované změny je zapojení finančních prostředků do rozpočtu Olomouckého kraje ve výši 169 227,93 Kč. Finanční prostředky byly poukázány na účet Olomouckého kraje jako investiční dotace z Ministerstva životního prostředí ČR na financování projektu "REÚO Střední škola a Základní škola Lipník nad Bečvou - přístavby školy + oprava fasády přední části budovy - a) zateplení" v rámci Operačního programu Životní prostředí.</t>
  </si>
  <si>
    <t xml:space="preserve"> -Rozpočtová změna 784/19</t>
  </si>
  <si>
    <t>důvod: odbor investic požádal ekonomický odbor dne 14.10.2019 o provedení rozpočtové změny. Důvodem navrhované změny je zapojení finančních prostředků do rozpočtu Olomouckého kraje ve výši 1 070  124,62 Kč. Finanční prostředky byly poukázány na účet Olomouckého kraje jako investiční dotace z Ministerstva životního prostředí ČR na financování projektu "REÚO Gymnázium Jakuba Škody, Přerov - přístavba GJŠ II. v Havlíčkově ulici - b) vzduchotechnika" v rámci Operačního programu Životní prostředí.</t>
  </si>
  <si>
    <t xml:space="preserve"> -Rozpočtová změna 785/19</t>
  </si>
  <si>
    <t>důvod: odbor investic požádal ekonomický odbor dne 14.10.2019 o provedení rozpočtové změny. Důvodem navrhované změny je zapojení finančních prostředků do rozpočtu Olomouckého kraje v celkové výši 3 667 037,73 Kč. Finanční prostředky byly poukázány na účet Olomouckého kraje jako investiční dotace z Ministerstva pro místní rozvoj ČR na financování projektu v oblasti školství "Realizace energeticky úsporných opatření - Nemocnice Přerov-domov sester" v rámci Integrovaného regionálního operačního programu.</t>
  </si>
  <si>
    <t xml:space="preserve"> -Rozpočtová změna 786/19</t>
  </si>
  <si>
    <t>důvod: odbor investic požádal ekonomický odbor dne 14.10.2019 o provedení rozpočtové změny. Důvodem navrhované změny je přesun finančních prostředků v rámci odboru investic v celkové výši 730 000,- Kč. Finanční prostředky budou použity na financování investičních akcí v oblasti školství "REÚO Gymnázium Jakuba Škody, Přerov - přístavba GJŠ II. v Havlíčkově ulici - a) zateplení" a "REÚO Gymnázium Jakuba Škody, Přerov - přístavba GJŠ II. v Havlíčkově ulici - b) vzduchotechnika".</t>
  </si>
  <si>
    <t xml:space="preserve"> -Rozpočtová změna 787/19</t>
  </si>
  <si>
    <t>důvod: odbor strategického rozvoje kraje požádal ekonomický odbor dne 15.10.2019 o provedení rozpočtové změny. Důvodem navrhované změny je převedení finančních prostředků z odboru ekonomického na odbor strategického rozvoje kraje v celkové výši               5 107 800,- Kč. Finanční prostředky budou použity na financování  projektu "Technická pasportizace, strategie ICT a vzdělávání", prostředky budou čerpány z rezervy na investice Olomouckého kraje.</t>
  </si>
  <si>
    <t xml:space="preserve"> -Rozpočtová změna 788/19</t>
  </si>
  <si>
    <t>důvod: odbor investic požádal ekonomický odbor dne 15.10.2019 o provedení rozpočtové změny. Důvodem navrhované změny je převedení finančních prostředků z odboru ekonomického na odbor investic ve výši 3 093 510,35 Kč. Finanční prostředky budou použity na financování  projektu v oblasti kultury "Muzeum Komenského v Přerově - Záchrana a zpřístupnění paláce na hradě Helfštýn", prostředky budou čerpány z rezervy na investice Olomouckého kraje.</t>
  </si>
  <si>
    <t xml:space="preserve"> -Rozpočtová změna 789/19</t>
  </si>
  <si>
    <t>druh rozpočtové změny: vnitřní rozpočtová změna - přesun mezi jednotlivými položkami, paragrafy a odbory ekonomickým a školství a mládeže</t>
  </si>
  <si>
    <t xml:space="preserve"> -Rozpočtová změna 790/19</t>
  </si>
  <si>
    <t xml:space="preserve"> -Rozpočtová změna 791/19</t>
  </si>
  <si>
    <t>druh rozpočtové změny: vnitřní rozpočtová změna - přesun mezi jednotlivými položkami, paragrafy v rámci Fondu na podporu výstavby a obnovy vodohospodářské infrastruktury</t>
  </si>
  <si>
    <t>důvod: odbor životního prostředí a zemědělství požádal ekonomický odbor dne 16.10.2019 o provedení rozpočtové změny. Důvodem navrhované změny je přesun finančních prostředků v rámci Fondu na podporu výstavby a obnovy vodohospodářské infrastruktury na území Olomouckého kraje v celkové výši 29 508 100,77 Kč, jedná se pouze o změnu konsolidační položky rozpočtové skladby.</t>
  </si>
  <si>
    <t>částka</t>
  </si>
  <si>
    <t>4139 - Ostatní převody z vlastních fondů</t>
  </si>
  <si>
    <t>4134 - Převody z rozpočtových účtů</t>
  </si>
  <si>
    <t xml:space="preserve"> -Rozpočtová změna 792/19</t>
  </si>
  <si>
    <t>důvod: odbor strategického rozvoje kraje požádal ekonomický odbor dne 16.10.2019 o provedení rozpočtové změny. Důvodem navrhované změny je přesun finančních prostředků v rámci odboru strategického rozvoje kraje ve výši 26 459,- Kč. Finanční prostředky budou použity na financování investiční akce v oblasti informačních technologií "Kybernetická bezpečnost Krajského úřadu Olomouckého kraje".</t>
  </si>
  <si>
    <t xml:space="preserve"> -Rozpočtová změna 687/19</t>
  </si>
  <si>
    <t>důvod: neinvestiční dotace ze státního rozpočtu ČR na rok 2019 poskytnutá na základě avíza Ministerstva školství, mládeže a tělovýchovy ČR č.j.: MŠMT-2630/2019-26 ze dne 10.9.2019, MŠMT-2630/2019-27 ze dne 17.9.2019 a MŠMT-2630/2019-28 ze dne 23.9.2019 v celkové výši 11 676 655,- Kč na projekty využívající zjednodušené vykazování nákladů pro příspěvkové organizace Olomouckého kraje v rámci Operačního programu Výzkum, vývoj a vzdělávání.</t>
  </si>
  <si>
    <t xml:space="preserve"> -Rozpočtová změna 688/19</t>
  </si>
  <si>
    <t>důvod: neinvestiční dotace ze státního rozpočtu ČR na rok 2019 poskytnutá na základě rozhodnutí Ministerstva školství, mládeže a tělovýchovy ČR č.j.: 27336-12/2019-3 ze dne 20.9.2019 v celkové výši 1 410 200,- Kč na "Vybavení školských poradenských zařízení diagnostickými nástroji v roce 2019".</t>
  </si>
  <si>
    <t xml:space="preserve"> -Rozpočtová změna 689/19</t>
  </si>
  <si>
    <t>důvod: neinvestiční dotace ze státního rozpočtu ČR na rok 2019 poskytnutá na základě rozhodnutí Ministerstva školství, mládeže a tělovýchovy ČR č.j.: MSMT-26601/2019-2 ze dne 20.9.2019 v celkové výši 528 280,- Kč na rozvojový program "Podpora sociálně znevýhodněných romských žáků středních škol, konzervatoří a studentů VOŠ na období září - prosinec 2019".</t>
  </si>
  <si>
    <t xml:space="preserve"> -Rozpočtová změna 690/19</t>
  </si>
  <si>
    <t>důvod: neinvestiční dotace ze státního rozpočtu ČR na rok 2019 poskytnutá na základě rozhodnutí Ministerstva financí ČR č.j.: MF - 21899/2019/1201-3 ze dne 9.9.2019 ve výši 60 960,- Kč na náhradu škody způsobené bobrem evropským na okrasných dřevinách na pozemku ve vlastnictví p. Miluše Kalabusové za období 1.5.2019 - 30.5.2019.</t>
  </si>
  <si>
    <t xml:space="preserve"> -Rozpočtová změna 691/19</t>
  </si>
  <si>
    <t>důvod: odbor investic požádal ekonomický odbor dne 19.9.2019 o provedení rozpočtové změny. Důvodem navrhované změny je zapojení finančních prostředků do rozpočtu Olomouckého kraje v celkové výši 3 817 871,10 Kč. Finanční prostředky byly poukázány na účet Olomouckého kraje jako investiční a neinvestiční dotace z Ministerstva pro místní rozvoj ČR na financování projektu v oblasti kultury "Realizace depozitáře pro Vědeckou knihovnu v Olomouci" v rámci Integrovaného regionálního operačního programu.</t>
  </si>
  <si>
    <t xml:space="preserve"> -Rozpočtová změna 692/19</t>
  </si>
  <si>
    <t>důvod: odbor investic požádal ekonomický odbor dne 10.9.2019 o provedení rozpočtové změny. Důvodem navrhované změny je zapojení finančních prostředků do rozpočtu Olomouckého kraje v celkové výši 6 143 044,10 Kč. Finanční prostředky byly poukázány na účet Olomouckého kraje jako investiční dotace z Ministerstva pro místní rozvoj ČR na financování projektu v oblasti školství "Bezbariérovost školy a Pořízení strojů pro zajištění výuky oborů Strojírenství, Elektrotechnika, Průmyslový a Interiérový design  (Vyšší odborná škola a Střední průmyslová škola, Šumperk, Gen. Krátkého 1)" v rámci Integrovaného regionálního operačního programu.</t>
  </si>
  <si>
    <t xml:space="preserve"> -Rozpočtová změna 693/19</t>
  </si>
  <si>
    <t>důvod: odbor strategického rozvoje kraje požádal ekonomický odbor dne 16.9.2019 o provedení rozpočtové změny. Důvodem navrhované změny je zapojení finančních prostředků do rozpočtu Olomouckého kraje v celkové výši 5 288 099,39 Kč. Finanční prostředky byly poukázány na účet Olomouckého kraje jako investiční a neinvestiční dotace z Ministerstva  pro místní rozvoj ČR na financování projektu v oblasti krizové řízení "ZZS OK - Modernizace, budování a rozvoj informačních a komunikačních systémů" v rámci Integrovaného regionálního operačního programu.</t>
  </si>
  <si>
    <t xml:space="preserve"> -Rozpočtová změna 694/19</t>
  </si>
  <si>
    <t>důvod: odbor školství a mládeže požádal ekonomický odbor dne 26.9.2019 o provedení rozpočtové změny. Důvodem navrhované změny je snížení neinvestiční dotace ze státního rozpočtu ČR na rok 2019 poskytnuté na základě rozhodnutí Ministerstva školství, mládeže a tělovýchovy ČR č.j.: 5227-12/2019 ze dne 20.3.2019 ve výši 23 820 537,- Kč na "Finanční zajištění překrývání přímé pedagogické činnosti učitelů se zohledněním provozu mateřských škol", nevyčerpané prostředky ve výši 9 368 925,46 Kč budou vráceny na účet Ministerstva školství, mládeže a tělovýchovy.</t>
  </si>
  <si>
    <t xml:space="preserve"> -Rozpočtová změna 695/19</t>
  </si>
  <si>
    <t xml:space="preserve"> -Rozpočtová změna 696/19</t>
  </si>
  <si>
    <t xml:space="preserve"> -Rozpočtová změna 697/19</t>
  </si>
  <si>
    <t xml:space="preserve"> -Rozpočtová změna 698/19</t>
  </si>
  <si>
    <t xml:space="preserve"> -Rozpočtová změna 699/19</t>
  </si>
  <si>
    <t xml:space="preserve"> -Rozpočtová změna 700/19</t>
  </si>
  <si>
    <t xml:space="preserve"> -Rozpočtová změna 701/19</t>
  </si>
  <si>
    <t xml:space="preserve"> -Rozpočtová změna 702/19</t>
  </si>
  <si>
    <t xml:space="preserve"> -Rozpočtová změna 703/19</t>
  </si>
  <si>
    <t xml:space="preserve"> -Rozpočtová změna 704/19</t>
  </si>
  <si>
    <t xml:space="preserve"> -Rozpočtová změna 705/19</t>
  </si>
  <si>
    <t xml:space="preserve"> -Rozpočtová změna 706/19</t>
  </si>
  <si>
    <t xml:space="preserve"> -Rozpočtová změna 707/19</t>
  </si>
  <si>
    <t>důvod: odbor podpory řízení příspěvkových organizací požádal ekonomický odbor dne 23.9.2019 o provedení rozpočtové změny. Důvodem navrhované změny je zapojení finančních prostředků do rozpočtu Olomouckého kraje ve výši 74 156,- Kč. Česká pojišťovna, a.s., uhradila na účet Olomouckého kraje pojistné plnění k pojistné události pro příspěvkovou organizaci Gymnázium, Olomouc - Hejčín, na úhradu nákladů spojených s vytopením prostor v roce 2019.</t>
  </si>
  <si>
    <t xml:space="preserve"> -Rozpočtová změna 708/19</t>
  </si>
  <si>
    <t>důvod: odbor podpory řízení příspěvkových organizací požádal ekonomický odbor dne 23.9.2019 o provedení rozpočtové změny. Důvodem navrhované změny je zapojení finančních prostředků do rozpočtu Olomouckého kraje ve výši 197 337,- Kč. Česká pojišťovna, a.s., uhradila na účet Olomouckého kraje pojistné plnění k pojistné události pro příspěvkovou organizaci Střední škola gastronomie a farmářství, Jeseník, na úhradu nákladů spojených s opravou střechy po vichřici v roce 2019.</t>
  </si>
  <si>
    <t xml:space="preserve"> -Rozpočtová změna 709/19</t>
  </si>
  <si>
    <t>důvod: odbor podpory řízení příspěvkových organizací požádal ekonomický odbor dne 17.9.2019 o provedení rozpočtové změny. Důvodem navrhované změny je zapojení finančních prostředků do rozpočtu Olomouckého kraje ve výši 58 170,- Kč. Česká pojišťovna, a.s., uhradila na účet Olomouckého kraje pojistné plnění k pojistné události pro příspěvkovou organizaci Olomouckého kraje Vincentinum - poskytovatel sociálních služeb Šternberk za poškození řídící jednotky a zdroje UPS výtahu v roce 2019.</t>
  </si>
  <si>
    <t xml:space="preserve"> -Rozpočtová změna 710/19</t>
  </si>
  <si>
    <t>důvod: odbory sociálních věcí a zdravotnictví požádaly ekonomický odbor dne 25.9.2019 o provedení rozpočtové změny. Důvodem navrhované změny je převedení finančních prostředků z odboru ekonomického na odbor sociálních věcí ve výši 45 600,- Kč a na odbor zdravotnictví ve výši 211 280,-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srpen 2019.</t>
  </si>
  <si>
    <t xml:space="preserve"> -Rozpočtová změna 711/19</t>
  </si>
  <si>
    <t xml:space="preserve"> -Rozpočtová změna 712/19</t>
  </si>
  <si>
    <t>druh rozpočtové změny: vnitřní rozpočtová změna - přesun mezi jednotlivými položkami, paragrafy a odbory ekonomickým a zdravotnictví</t>
  </si>
  <si>
    <t>důvod: odbor zdravotnictví požádal ekonomický odbor dne 23.9.2019 o provedení rozpočtové změny. Důvodem navrhované změny je převedení finančních prostředků z odboru ekonomického na odbor zdravotnictví ve výši 50 000,- Kč. Finanční prostředky budou použity na poskytnutí individuální dotace v oblasti zdravotnictví pro Nejste sami - mobilní hospic, z.ú., na základě usnesení Rady Olomouckého kraje č. UR/72/50/2019 ze dne 16.9.2019, prostředky budou čerpány z rezervy Olomouckého kraje na individuální dotace.</t>
  </si>
  <si>
    <t xml:space="preserve"> -Rozpočtová změna 713/19</t>
  </si>
  <si>
    <t>důvod: odbor investic požádal ekonomický odbor dne 2.9.2019 o provedení rozpočtové změny. Důvodem navrhované změny je převedení finančních prostředků z odboru investic na odbor ekonomický ve výši 2 188 356,85 Kč. Finanční prostředky nebudou použity na financování investičního projektu v oblasti dopravy "II/444 kř. R35 Mohelnice - Úsov", a budou převedeny do rezervy na kofinancování projektů Olomouckého kraje pro rok 2020.</t>
  </si>
  <si>
    <t xml:space="preserve"> -Rozpočtová změna 714/19</t>
  </si>
  <si>
    <t>důvod: odbor investic požádal ekonomický odbor dne 25.9.2019 o provedení rozpočtové změny. Důvodem navrhované změny je převedení finančních prostředků z odboru investic na odbor ekonomický v celkové výši 173 800 000,- Kč. Finanční prostředky nebudou použity na financování investičních projektů v roce 2019, a budou převedeny do rezervy na kofinancování projektů Olomouckého kraje pro rok 2020.</t>
  </si>
  <si>
    <t xml:space="preserve"> -Rozpočtová změna 715/19</t>
  </si>
  <si>
    <t>důvod: odbor kancelář hejtmana požádal ekonomický odbor dne 26.9.2019 o provedení rozpočtové změny. Důvodem navrhované změny je převedení finančních prostředků z odboru ekonomického na odbor kancelář hejtmana ve výši 600 000,- Kč a přesun finančních prostředků v rámci odboru kancelář hejtmana ve výši 400 000,- Kč. Finanční prostředky budou použity na úhradu peněžitém vkladu Olomouckého kraje do základního kapitálu Centrály cestovního ruchu Olomouckého kraje, s.r.o., na základě usnesení Zastupitelstva Olomouckého kraje č. UZ/17/72/2019 ze dne 23.9.2019.</t>
  </si>
  <si>
    <t>62 - Nákupy akcií a majetkových podílů</t>
  </si>
  <si>
    <t xml:space="preserve"> -Rozpočtová změna 716/19</t>
  </si>
  <si>
    <t>druh rozpočtové změny: vnitřní rozpočtová změna - přesun mezi jednotlivými položkami, paragrafy v rámci odboru ekonomického</t>
  </si>
  <si>
    <t>důvod: odbor ekonomický požádal dne 27.9.2019 o provedení rozpočtové změny. Důvodem navrhované změny je přesun finančních prostředků v rámci odboru ekonomického ve výši 50 000 000,- Kč. Finanční prostředky budou použity na zřízení vkladového účtu u České spořitelny, a. s., pro uložení dočasně volných finančních prostředků nejdéle do 31.12.2019, prostředky je třeba převést z účtu u České spořitelny, a.s.</t>
  </si>
  <si>
    <t>81 - Financování z tuzemska</t>
  </si>
  <si>
    <t>ORJ - 32</t>
  </si>
  <si>
    <t xml:space="preserve"> -Rozpočtová změna 717/19</t>
  </si>
  <si>
    <t>důvod: odbor životního prostředí a zemědělství požádal ekonomický odbor dne 17.9.2019 o provedení rozpočtové změny. Důvodem navrhované změny je přesun finančních prostředků v rámci odboru životního prostředí a zemědělství v celkové výši 1 005 000,- Kč. Finanční prostředky budou použity na poskytnutí dotací v rámci programu "Dotace obcím na území Olomouckého kraje na řešení mimořádných událostí v oblasti vodohospodářské infrastruktury" v dotačním titulu "Řešení mimořádné situace na infrastruktuře vodovodů a kanalizací pro veřejnou potřebu" na základě usnesení Rady Olomouckého kraje č. UR/71/27/2019 ze dne 2.9.2019.</t>
  </si>
  <si>
    <t xml:space="preserve"> -Rozpočtová změna 718/19</t>
  </si>
  <si>
    <t>druh rozpočtové změny: vnitřní rozpočtová změna - přesun mezi jednotlivými položkami, paragrafy v rámci odboru dopravy a silničního hospodářství</t>
  </si>
  <si>
    <t>důvod: odbor dopravy a silničního hospodářství požádal ekonomický odbor dne 23.9.2019 o provedení rozpočtové změny. Důvodem navrhované změny je přesun finančních prostředků v rámci odboru dopravy a silničního hospodářství ve výši 2 942 000,- Kč. Finanční prostředky budou použity na poskytnutí investičního příspěvku pro příspěvkovou organizaci v oblasti dopravy Správa silnic Olomouckého kraje na financování neuznatelných výdajů investiční akce "II/437 hr. okr. Kroměříž - Lipník nad Bečvou".</t>
  </si>
  <si>
    <t xml:space="preserve"> -Rozpočtová změna 719/19</t>
  </si>
  <si>
    <t>důvod: odbor investic požádal ekonomický odbor dne 27.9.2019 o provedení rozpočtové změny. Důvodem navrhované změny je přesun finančních prostředků v rámci odboru investic ve výši 400,- Kč. Finanční prostředky budou použity na úhradu správního poplatku za posečkání s platbou penále.</t>
  </si>
  <si>
    <t xml:space="preserve"> -Rozpočtová změna 720/19</t>
  </si>
  <si>
    <t>důvod: odbor investic požádal ekonomický odbor dne 23.9.2019 o provedení rozpočtové změny. Důvodem navrhované změny je přesun finančních prostředků v rámci odboru investic ve výši 100 000,- Kč. Finanční prostředky budou použity na financování projektu v oblasti dopravy "I/444 kř. R35 Mohelnice - Úsov".</t>
  </si>
  <si>
    <t xml:space="preserve"> -Rozpočtová změna 721/19</t>
  </si>
  <si>
    <t>důvod: odbor investic požádal ekonomický odbor dne 27.9.2019 o provedení rozpočtové změny. Důvodem navrhované změny je přesun finančních prostředků v rámci odboru investic ve výši 81 000,- Kč. Finanční prostředky budou použity na financování investiční akce v oblasti školství "Základní umělecká škola  Iši Krejčího Olomouc, Na Vozovce 32 - Výměna oken a zateplení pláště budov a) zateplení".</t>
  </si>
  <si>
    <t xml:space="preserve"> -Rozpočtová změna 722/19</t>
  </si>
  <si>
    <t>důvod: odbor investic požádal ekonomický odbor dne 27.9.2019 o provedení rozpočtové změny. Důvodem navrhované změny je přesun finančních prostředků v rámci odboru investic ve výši 200 000,- Kč. Finanční prostředky budou použity na financování projektu v oblasti zdravotnictví "ZZS OK  - Čerpací stanice pro heliport Olomouc".</t>
  </si>
  <si>
    <t xml:space="preserve"> -Rozpočtová změna 723/19</t>
  </si>
  <si>
    <t>důvod: odbor investic požádal ekonomický odbor dne 30.9.2019 o provedení rozpočtové změny. Důvodem navrhované změny je přesun finančních prostředků v rámci odboru investic v celkové výši 3 000 359,72 Kč. Finanční prostředky budou použity na financování projektu v oblasti školství "Střední odborná škola, Šumperk, Zemědělská 3 - venkovní kanalizace".</t>
  </si>
  <si>
    <t xml:space="preserve"> -Rozpočtová změna 724/19</t>
  </si>
  <si>
    <t>důvod: odbor strategického rozvoje kraje požádal ekonomický odbor dne 24.9.2019 o provedení rozpočtové změny. Důvodem navrhované změny je přesun finančních prostředků v rámci odboru strategického rozvoje kraje v celkové výši 213 850,56 Kč. Finanční prostředky budou použity na financování projektu "Rovný přístup ke vzdělávání s ohledem na lepší uplatnitelnost na trhu práce (IKAP Olomoucký kraj)" v rámci Operačního programu Výzkum, vývoj a vzdělávání.</t>
  </si>
  <si>
    <t xml:space="preserve"> -Rozpočtová změna 725/19</t>
  </si>
  <si>
    <t>důvod: odbor sociálních věcí požádal ekonomický odbor dne 20.9.2019 o provedení rozpočtové změny. Důvodem navrhované změny je převedení finančních prostředků z odboru sociálních věcí na odbor ekonomický v celkové výši 214 518,- Kč. Finanční prostředky nebudou použity na financování "Dotačního programu pro sociální oblast" v dotačním titulu "Podpora aktivit směřujících k sociálnímu začleňování", a budou zapojeny do rezervy Olomouckého kraje.</t>
  </si>
  <si>
    <t xml:space="preserve"> -Rozpočtová změna 726/19</t>
  </si>
  <si>
    <t>druh rozpočtové změny: vnitřní rozpočtová změna - přesun mezi jednotlivými položkami, paragrafy v rámci odboru zdravotnictví</t>
  </si>
  <si>
    <t>důvod: odbor zdravotnictví požádal ekonomický odbor dne 30.9.2019 o provedení rozpočtové změny. Důvodem navrhované změny je přesun finančních prostředků v rámci odboru zdravotnictví ve výši 15 000,- Kč. Finanční prostředky budou použity zajištění inzerce na opakované výběrové řízení na ředitele příspěvkové organizace Zdravotnická záchranná služba Olomouckého kraje.</t>
  </si>
  <si>
    <t xml:space="preserve"> -Rozpočtová změna 727/19</t>
  </si>
  <si>
    <t xml:space="preserve"> -Rozpočtová změna 728/19</t>
  </si>
  <si>
    <t xml:space="preserve"> -Rozpočtová změna 729/19</t>
  </si>
  <si>
    <t xml:space="preserve"> -Rozpočtová změna 730/19</t>
  </si>
  <si>
    <t xml:space="preserve"> -Rozpočtová změna 731/19</t>
  </si>
  <si>
    <t xml:space="preserve"> -Rozpočtová změna 732/19</t>
  </si>
  <si>
    <t>důvod: odbor podpory řízení příspěvkových organizací požádal ekonomický odbor dne 20.9.2019 o provedení rozpočtové změny. Důvodem navrhované změny je přesun finančních prostředků v rámci odboru podpory řízení příspěvkových organizací ve výši             61 105,- Kč. Finanční prostředky budou použity na poskytnutí příspěvku na provoz - účelově určeného příspěvku pro příspěvkovou organizaci Olomouckého kraje Pedagogicko - psychologická poradna a Speciálně pedagogické centrum Olomouckého kraje na základě usnesení Rady Olomouckého kraje č. UR/72/34/2019 ze dne 16.9.2019.</t>
  </si>
  <si>
    <t xml:space="preserve"> -Rozpočtová změna 733/19</t>
  </si>
  <si>
    <t xml:space="preserve"> -Rozpočtová změna 734/19</t>
  </si>
  <si>
    <t xml:space="preserve"> -Rozpočtová změna 735/19</t>
  </si>
  <si>
    <t>důvod: odbor podpory řízení příspěvkových organizací požádal ekonomický odbor dne 16.9.2019 o provedení rozpočtové změny. Důvodem navrhované změny je přesun finančních prostředků v rámci odboru podpory řízení příspěvkových organizací ve výši              198 268,- Kč. Finanční prostředky budou použity na poskytnutí neinvestičního příspěvku pro příspěvkovou organizaci Olomouckého kraje Domov pro seniory Červenka, materiál je součástí programu jednání Rady Olomouckého kraje dne 7.10.2019 (bod 8.3.).</t>
  </si>
  <si>
    <t xml:space="preserve"> -Rozpočtová změna 736/19</t>
  </si>
  <si>
    <t xml:space="preserve"> -Rozpočtová změna 737/19</t>
  </si>
  <si>
    <t xml:space="preserve"> -Rozpočtová změna 738/19</t>
  </si>
  <si>
    <t xml:space="preserve"> -Rozpočtová změna 739/19</t>
  </si>
  <si>
    <t xml:space="preserve">důvod: odbor strategického rozvoje kraje požádal ekonomický odbor dne 30.9.2019 o provedení rozpočtové změny. Důvodem navrhované změny je přesun finančních prostředků v rámci odboru strategického rozvoje kraje v celkové výši 90 000,- Kč. Finanční prostředky budou použity na financování projektu "Podpora plánování sociálních služeb a sociální práce na území Olomouckého kraje v návaznosti na zvyšování jejich dostupnosti a kvality" v rámci Operačního programu Zaměstnanost. </t>
  </si>
  <si>
    <t xml:space="preserve"> -Rozpočtová změna 740/19</t>
  </si>
  <si>
    <t>důvod: odbor strategického rozvoje kraje požádal ekonomický odbor dne 30.9.2019 o provedení rozpočtové změny. Důvodem navrhované změny je zapojení finančních prostředků do rozpočtu odboru strategického rozvoje kraje v celkové výši 3 425 253,17 Kč. Finanční prostředky budou poukázány na účet Olomouckého kraje jako neinvestiční dotace z Ministerstva práce a sociálních věcí na financování projektu "Podpora plánování sociálních služeb a sociální práce na území Olomouckého kraje v návaznosti na zvyšování jejich dostupnosti a kvality" v rámci Operačního programu Zaměstnanost.</t>
  </si>
  <si>
    <t xml:space="preserve"> -Rozpočtová změna 741/19</t>
  </si>
  <si>
    <t xml:space="preserve">důvod: odbor podpory řízení příspěvkových organizací požádal ekonomický odbor dne 1.10.2019 o provedení rozpočtové změny. Důvodem navrhované změny je zapojení dotace z Ministerstva pro místní rozvoj ČR v celkové výši 473 399,10 Kč. Finanční prostředky byly poukázány na účet Olomouckého kraje z Ministerstva pro místní rozvoj jako investiční a neinvestiční dotace pro příspěvkovou organizaci Vlastivědné muzeum v Olomouci na realizaci projektu v oblasti kultury "Vybudování přírodovědné expozice a digitalizace a restaurování sbírek Vlastivědného muzea v Olomouci" v rámci Integrovaného regionálního operačního programu. </t>
  </si>
  <si>
    <t xml:space="preserve">důvod: odbor investic  požádal ekonomický odbor dne 16., 20., 23. a 30.9.2019 o provedení rozpočtové změny. Důvodem navrhované změny je zapojení finančních prostředků do rozpočtu Olomouckého kraje v celkové výši 40 081 889,51 Kč. Jedná se o zapojení finančních prostředků z revolvingového úvěru u Komerční banky, a.s., na financování projektu v oblasti dopravy "II/447 Strukov - Šternberk", na základě usnesení Rady Olomouckého kraje č. UR/74/43/2019 ze dne 7.10.2019 (bod 14.2.). </t>
  </si>
  <si>
    <t xml:space="preserve">důvod: odbor investic požádal ekonomický odbor dne 19.9.2019 o provedení rozpočtové změny. Důvodem navrhované změny je zapojení finančních prostředků do rozpočtu Olomouckého kraje v celkové výši 4 701 644,87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UR/74/43/2019 ze dne 7.10.2019 (bod 14.2.). </t>
  </si>
  <si>
    <t xml:space="preserve">důvod: odbor investic požádal ekonomický odbor dne 10.9.2019 o provedení rozpočtové změny. Důvodem navrhované změny je zapojení finančních prostředků do rozpočtu Olomouckého kraje v celkové výši 4 791,60 Kč. Jedná se o zapojení finančních prostředků z revolvingového úvěru u Komerční banky, a.s., na financování projektu v oblasti dopravy "II/444 kř. R35 Mohelnice - Úsov", na základě usnesení Rady Olomouckého kraje č. UR/74/43/2019 ze dne 7.10.2019 (bod 14.2.). </t>
  </si>
  <si>
    <t xml:space="preserve">důvod: odbor investic požádal ekonomický odbor dne 24.9.2019 o provedení rozpočtové změny. Důvodem navrhované změny je zapojení finančních prostředků do rozpočtu Olomouckého kraje v celkové výši 30 170 618,31 Kč. Jedná se o zapojení finančních prostředků z revolvingového úvěru u Komerční banky, a.s., na financování projektu v oblasti dopravy "Zvýšení přeshraniční dostupnosti Hanušovice - Stronie Ślaskie", na základě usnesení Rady Olomouckého kraje č. UR/74/43/2019 ze dne 7.10.2019 (bod 14.2.). </t>
  </si>
  <si>
    <t xml:space="preserve">důvod: odbor investic  požádal ekonomický odbor dne 13.9.2019 o provedení rozpočtové změny. Důvodem navrhované změny je zapojení finančních prostředků do rozpočtu Olomouckého kraje v celkové výši 15 100,80 Kč. Jedná se o zapojení finančních prostředků z revolvingového úvěru u Komerční banky, a.s., na financování projektu v oblasti školství "Střední škola logistiky a chemie, Olomouc, U Hradiska 29 - Zateplení budovy školy a) zateplení", na základě usnesení Rady Olomouckého kraje č. UR/74/43/2019 ze dne 7.10.2019 (bod 14.2.). </t>
  </si>
  <si>
    <t xml:space="preserve">důvod: odbor investic  požádal ekonomický odbor dne 17., 23. a 26.9.2019 o provedení rozpočtové změny. Důvodem navrhované změny je zapojení finančních prostředků do rozpočtu Olomouckého kraje v celkové výši 1 145 492,38 Kč. Jedná se o zapojení finančních prostředků z revolvingového úvěru u Komerční banky, a.s., na financování projektu v oblasti školství "Základní umělecká škola  Iši Krejčího Olomouc, Na Vozovce 32 - Výměna oken a zateplení pláště budov a) zateplení", na základě usnesení Rady Olomouckého kraje č. UR/74/43/2019 ze dne 7.10.2019 (bod 14.2.). </t>
  </si>
  <si>
    <t xml:space="preserve">důvod: odbor investic  požádal ekonomický odbor dne 18.9.2019 o provedení rozpočtové změny. Důvodem navrhované změny je zapojení finančních prostředků do rozpočtu Olomouckého kraje ve výši 223 299,79 Kč. Jedná se o zapojení finančních prostředků z revolvingového úvěru u Komerční banky, a.s., na financování projektu v oblasti školství "Realizace energeticky úsporných opatření - SOŠ Šumperk, Zemědělská 3 - tělocvična", na základě usnesení Rady Olomouckého kraje č. UR/74/43/2019 ze dne 7.10.2019 (bod 14.2.). </t>
  </si>
  <si>
    <t xml:space="preserve">důvod: odbor investic  požádal ekonomický odbor dne 17.9.2019 o provedení rozpočtové změny. Důvodem navrhované změny je zapojení finančních prostředků do rozpočtu Olomouckého kraje v celkové výši 8 835,91 Kč. Jedná se o zapojení finančních prostředků z revolvingového úvěru u Komerční banky, a.s., na financování projektů v oblasti školství "REÚO Gymnázium Jakuba Škody, Přerov - přístavba GJŠ II. v Havlíčkově ulici - a) zateplení" a "REÚO Gymnázium Jakuba Škody, Přerov - přístavba GJŠ II. v Havlíčkově ulici - b) vzduchotechnika", na základě usnesení Rady Olomouckého kraje č. UR/74/43/2019 ze dne 7.10.2019 (bod 14.2.). </t>
  </si>
  <si>
    <t xml:space="preserve">důvod: odbor investic  požádal ekonomický odbor dne 13.9.2019 o provedení rozpočtové změny. Důvodem navrhované změny je zapojení finančních prostředků do rozpočtu Olomouckého kraje v celkové výši 19 703,19 Kč. Jedná se o zapojení finančních prostředků z revolvingového úvěru u Komerční banky, a.s., na financování projektu v oblasti školství "REÚO Střední škola gastronomie a služeb, Přerov - budova tělocvičny - b) vzduchotechnika" a "REÚO Střední škola gastronomie a služeb, Přerov - budova tělocvičny - a) zateplení", na základě usnesení Rady Olomouckého kraje č. UR/74/43/2019 ze dne 7.10.2019 (bod 14.2.). </t>
  </si>
  <si>
    <t xml:space="preserve">důvod: odbor investic  požádal ekonomický odbor dne 17.9.2019 o provedení rozpočtové změny. Důvodem navrhované změny je zapojení finančních prostředků do rozpočtu Olomouckého kraje v celkové výši 1 012 486,29 Kč. Jedná se o zapojení finančních prostředků z revolvingového úvěru u Komerční banky, a.s., na financování projektu v oblasti školství "Základní umělecká škola  Iši Krejčího Olomouc, Na Vozovce 32 - Výměna oken a zateplení pláště budov b) vzduchotechnika", na základě usnesení Rady Olomouckého kraje č. UR/74/43/2019 ze dne 7.10.2019 (bod 14.2.). </t>
  </si>
  <si>
    <t xml:space="preserve">důvod: odbor investic  požádal ekonomický odbor dne 10. a 12.9.2019 o provedení rozpočtové změny. Důvodem navrhované změny je zapojení finančních prostředků do rozpočtu Olomouckého kraje v celkové výši 2 295 256,03 Kč. Jedná se o zapojení finančních prostředků z revolvingového úvěru u Komerční banky, a.s., na financování projektů v oblasti školství "Realizace energeticky úsporných opatření - SPŠ elektrotechnická Mohelnice - škola, dílny a) zateplení" a "Realizace energeticky úsporných opatření - SPŠ elektrotechnická Mohelnice - škola, dílny b) vzduchotechnika", na základě usnesení Rady Olomouckého kraje č. UR/74/43/2019 ze dne 7.10.2019 (bod 14.2.). </t>
  </si>
  <si>
    <t xml:space="preserve">důvod: odbor investic  požádal ekonomický odbor dne 16.9. a 2.10.2019 o provedení rozpočtové změny. Důvodem navrhované změny je zapojení finančních prostředků do rozpočtu Olomouckého kraje v celkové výši 3 078 970,24 Kč. Jedná se o zapojení finančních prostředků z revolvingového úvěru u Komerční banky, a.s., na financování projektů v oblasti sociální "Transformace příspěvkové organizace Nové Zámky - poskytovatel sociálních služeb - III.etapa - RD Litovel, Staroměstské náměstí 233", "Transformace příspěvkové organizace Nové Zámky - poskytovatel sociálních služeb - III.etapa - RD Litovel, ul. Pavlínka 1141", "Transformace příspěvkové organizace Nové Zámky - poskytovatel sociálních služeb - III.etapa - RD Červenka 338" a "Transformace příspěvkové organizace Nové Zámky - poskytovatel sociálních služeb - III.etapa - RD Červenka 361", na základě usnesení Rady Olomouckého kraje č. UR/74/43/2019 ze dne 7.10.2019 (bod 14.2.). </t>
  </si>
  <si>
    <t>důvod: odbor dopravy a silničního hospodářství požádal ekonomický odbor dne 17.9.2019 o provedení rozpočtové změny. Důvodem navrhované změny je převedení finančních prostředků z odboru ekonomického na odbor dopravy a silničního hospodářství ve výši       50 000,- Kč. Finanční prostředky budou použity na poskytnutí individuální dotace v oblasti dopravy pro Jeseníky - Sdružení cestovního ruchu, na základě usnesení Rady Olomouckého kraje č. UR/74/9/2019 ze dne 7.10.2019 (bod 5.1.), prostředky budou čerpány z rezervy Olomouckého kraje na individuální dotace.</t>
  </si>
  <si>
    <t>důvod: odbor podpory řízení příspěvkových organizací požádal ekonomický odbor dne 26.9.2019 o provedení rozpočtové změny. Důvodem navrhované změny je přesun finančních prostředků v rámci odboru podpory řízení příspěvkových organizací v celkové výši 4 802 052,10 Kč. Finanční prostředky nebudou použity na financování oprav a investic příspěvkových organizací Olomouckého kraje v oblasti sociální, zdravotnictví, kultury a školství, prostředky budou vráceny do rezervy odboru podpory řízení příspěvkových organizací, na základě usnesení Rady Olomouckého kraje č. UR/74/26/2019 ze dne 7.10.2019 (bod 8.3.).</t>
  </si>
  <si>
    <t>důvod: odbor podpory řízení příspěvkových organizací požádal ekonomický odbor dne 17.9.2019 o provedení rozpočtové změny. Důvodem navrhované změny je přesun finančních prostředků v rámci odboru podpory řízení příspěvkových organizací v celkové výši 60 000,- Kč. Finanční prostředky budou použity na poskytnutí příspěvku na úhradu nákladů vzniklých při realizaci záchranných archeologických výzkumů u stavebníků pro příspěvkovou organizaci v oblasti kultury Archeologické centrum Olomouc a budou převedeny z rezervy odboru podpory řízení příspěvkových organizací, na základě usnesení Rady Olomouckého kraje č. UR/74/26/2019 ze dne 7.10.2019 (bod 8.3.).</t>
  </si>
  <si>
    <t>důvod: odbor podpory řízení příspěvkových organizací požádal ekonomický odbor dne 25.9.2019 o provedení rozpočtové změny. Důvodem navrhované změny je přesun finančních prostředků v rámci odboru podpory řízení příspěvkových organizací v celkové výši 89 057,- Kč. Finanční prostředky budou použity na poskytnutí příspěvku na provoz a příspěvku na provoz - účelově určeného příspěvku pro příspěvkovou organizaci Olomouckého kraje Střední škola, Základní škola a Mateřská škola Lipník nad Bečvou, na základě usnesení Rady Olomouckého kraje č. UR/74/26/2019 ze dne 7.10.2019 (bod 8.3.).</t>
  </si>
  <si>
    <t>důvod: odbor podpory řízení příspěvkových organizací požádal ekonomický odbor dne 20.9.2019 o provedení rozpočtové změny. Důvodem navrhované změny je přesun finančních prostředků v rámci odboru podpory řízení příspěvkových organizací v celkové výši 340 000,- Kč. Finanční prostředky budou použity na poskytnutí příspěvku na provoz a příspěvku na provoz - účelově určeného příspěvku pro příspěvkovou organizaci Olomouckého kraje Základní škola, Uničov, na základě usnesení Rady Olomouckého kraje č. UR/74/26/2019 ze dne 7.10.2019 (bod 8.3.).</t>
  </si>
  <si>
    <t>důvod: odbor podpory řízení příspěvkových organizací požádal ekonomický odbor dne 18.9.2019 o provedení rozpočtové změny. Důvodem navrhované změny je přesun finančních prostředků v rámci odboru podpory řízení příspěvkových organizací ve výši      150 000,- Kč. Finanční prostředky budou použity na poskytnutí příspěvku na provoz pro příspěvkovou organizaci Olomouckého kraje Střední průmyslová škola, Hranice, na základě usnesení Rady Olomouckého kraje č. UR/74/26/2019 ze dne 7.10.2019 (bod 8.3.).</t>
  </si>
  <si>
    <t>důvod: odbor podpory řízení příspěvkových organizací požádal ekonomický odbor dne 24.9.2019 o provedení rozpočtové změny. Důvodem navrhované změny je přesun finančních prostředků v rámci odboru podpory řízení příspěvkových organizací ve výši         62 998,- Kč. Finanční prostředky budou použity na poskytnutí neinvestičního příspěvku pro příspěvkovou organizaci Olomouckého kraje Základní škola, Dětský domov a Školní jídelna, Litovel, na základě usnesení Rady Olomouckého kraje č. UR/74/26/2019 ze dne 7.10.2019 (bod 8.3.).</t>
  </si>
  <si>
    <t>důvod: odbor podpory řízení příspěvkových organizací požádal ekonomický odbor dne 23.9.2019 o provedení rozpočtové změny. Důvodem navrhované změny je přesun finančních prostředků v rámci odboru podpory řízení příspěvkových organizací ve výši          250 000,- Kč. Finanční prostředky budou použity na poskytnutí investičního příspěvku pro příspěvkovou organizaci Olomouckého kraje Základní umělecká škola, Kojetín, na základě usnesení Rady Olomouckého kraje č. UR/74/26/2019 ze dne 7.10.2019 (bod 8.3.).</t>
  </si>
  <si>
    <t>důvod: odbor podpory řízení příspěvkových organizací požádal ekonomický odbor dne 19.9.2019 o provedení rozpočtové změny. Důvodem navrhované změny je přesun finančních prostředků v rámci odboru podpory řízení příspěvkových organizací v celkové výši 1 171 696,- Kč. Finanční prostředky budou použity na poskytnutí investičního příspěvku pro příspěvkové organizace Olomouckého kraje Sociální služby pro seniory Šumperk, a Domov pro seniory Tovačov, na základě usnesení Rady Olomouckého kraje č. UR/74/26/2019 ze dne 7.10.2019 (bod 8.3.).</t>
  </si>
  <si>
    <t>důvod: odbor podpory řízení příspěvkových organizací požádal ekonomický odbor dne 16.9.2019 o provedení rozpočtové změny. Důvodem navrhované změny je přesun finančních prostředků v rámci odboru podpory řízení příspěvkových organizací ve výši            520 000,- Kč. Finanční prostředky budou použity na poskytnutí neinvestičního příspěvku pro příspěvkovou organizaci Olomouckého kraje Domov "Na Zámku", Nezamyslice, na základě usnesení Rady Olomouckého kraje č. UR/74/26/2019 ze dne 7.10.2019 (bod 8.3.).</t>
  </si>
  <si>
    <t>důvod: odbor podpory řízení příspěvkových organizací požádal ekonomický odbor dne 26.9.2019 o provedení rozpočtové změny. Důvodem navrhované změny je přesun finančních prostředků v rámci odboru podpory řízení příspěvkových organizací ve výši           150 000,- Kč. Finanční prostředky budou použity na poskytnutí neinvestičního příspěvku pro příspěvkovou organizaci Olomouckého kraje Domov Větrný mlýn Skalička, na základě usnesení Rady Olomouckého kraje č. UR/74/26/2019 ze dne 7.10.2019 (bod 8.3.).</t>
  </si>
  <si>
    <t>důvod: odbor podpory řízení příspěvkových organizací požádal ekonomický odbor dne 8.10.2019 o provedení rozpočtové změny. Důvodem navrhované změny je zapojení dotace z Ministerstva pro místní rozvoj ČR v celkové výši 4 421 855,81 Kč. Finanční prostředky byly poukázány na účet Olomouckého kraje z Ministerstva pro místní rozvoj jako investiční a neinvestiční dotace pro příspěvkovou organizaci Odborný léčebný ústav Paseka na realizaci projektu "Kybernetická bezpečnost ICT Odborného léčebného ústavu Paseka, p.o." v rámci Integrovaného regionálního operačního programu. Finanční prostředky budou dále zapojeny jako odvod z fondu investic a odvod z provozních prostředků příspěvkové organizace, na základě usnesení Rady Olomouckého kraje č. UR/75/31/2019 ze dne 21.10.2019 (bod 8.2.).</t>
  </si>
  <si>
    <t xml:space="preserve">důvod: odbor strategického rozvoje kraje požádal ekonomický odbor dne 10.10.2019 o provedení rozpočtové změny. Důvodem navrhované změny je zapojení finančních prostředků do rozpočtu Olomouckého kraje v celkové výši 8 020 954,29 Kč. Jedná se o zapojení finančních prostředků z revolvingového úvěru u Komerční banky, a.s., na financování projektu v oblasti informačních technologií "Kybernetická bezpečnost Krajského úřadu Olomouckého kraje", na základě usnesení Rady Olomouckého kraje č. UR/75/54/2019 ze dne 21.10.2019 (bod 15.2.). </t>
  </si>
  <si>
    <t xml:space="preserve">důvod: odbor investic požádal ekonomický odbor dne 8.10.2019 o provedení rozpočtové změny. Důvodem navrhované změny je zapojení finančních prostředků do rozpočtu Olomouckého kraje v celkové výši 3 617 934,14 Kč. Jedná se o zapojení finančních prostředků z revolvingového úvěru u Komerční banky, a.s., na financování projektu v oblasti dopravy "II/ 366 Prostějov - přeložka silnice", na základě usnesení Rady Olomouckého kraje č. UR/75/54/2019 ze dne 21.10.2019 (bod 15.2.). </t>
  </si>
  <si>
    <t xml:space="preserve">důvod: odbor investic požádal ekonomický odbor dne 11.10.2019 o provedení rozpočtové změny. Důvodem navrhované změny je zapojení finančních prostředků do rozpočtu Olomouckého kraje v celkové výši 5 324 978,53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UR/75/54/2019 ze dne 21.10.2019 (bod 15.2.). </t>
  </si>
  <si>
    <t xml:space="preserve">důvod: odbor investic požádal ekonomický odbor dne 7.10.2019 o provedení rozpočtové změny. Důvodem navrhované změny je zapojení finančních prostředků do rozpočtu Olomouckého kraje v celkové výši 1 286 030,37 Kč. Jedná se o zapojení finančních prostředků z revolvingového úvěru u Komerční banky, a.s., na financování projektu v oblasti dopravy "II/444 Šternberk - průtah", na základě usnesení Rady Olomouckého kraje č. UR/75/54/2019 ze dne 21.10.2019 (bod 15.2.). </t>
  </si>
  <si>
    <t xml:space="preserve">důvod: odbor investic  požádal ekonomický odbor dne 8.10.2019 o provedení rozpočtové změny. Důvodem navrhované změny je zapojení finančních prostředků do rozpočtu Olomouckého kraje v celkové výši 10 390,09 Kč. Jedná se o zapojení finančních prostředků z revolvingového úvěru u Komerční banky, a.s., na financování projektů v oblasti školství "Realizace energeticky úsporných opatření - SPŠ elektrotechnická Mohelnice - škola, dílny a) zateplení", na základě usnesení Rady Olomouckého kraje č. UR/75/54/2019 ze dne 21.10.2019 (bod 15.2.). </t>
  </si>
  <si>
    <t xml:space="preserve">důvod: odbor investic  požádal ekonomický odbor dne 3.10.2019 o provedení rozpočtové změny. Důvodem navrhované změny je zapojení finančních prostředků do rozpočtu Olomouckého kraje v celkové výši 478 271,60 Kč. Jedná se o zapojení finančních prostředků z revolvingového úvěru u Komerční banky, a.s., na financování projektů v oblasti sociální "Transformace příspěvkové organizace Nové Zámky - poskytovatel sociálních služeb - III.etapa - RD Litovel, Staroměstské náměstí 233", "Transformace příspěvkové organizace Nové Zámky - poskytovatel sociálních služeb - III.etapa - RD Litovel, ul. Pavlínka 1141", "Transformace příspěvkové organizace Nové Zámky - poskytovatel sociálních služeb - III.etapa - RD Červenka 338" a "Transformace příspěvkové organizace Nové Zámky - poskytovatel sociálních služeb - III.etapa - RD Červenka 361", na základě usnesení Rady Olomouckého kraje č. UR/75/54/2019 ze dne 21.10.2019 (bod 15.2.). </t>
  </si>
  <si>
    <t xml:space="preserve">důvod: odbor investic  požádal ekonomický odbor dne 8.10.2019 o provedení rozpočtové změny. Důvodem navrhované změny je zapojení finančních prostředků do rozpočtu Olomouckého kraje v celkové výši 8 835,91 Kč. Jedná se o zapojení finančních prostředků z revolvingového úvěru u Komerční banky, a.s., na financování projektů v oblasti školství "REÚO Gymnázium Jakuba Škody, Přerov - přístavba GJŠ II. v Havlíčkově ulici - a) zateplení" a "REÚO Gymnázium Jakuba Škody, Přerov - přístavba GJŠ II. v Havlíčkově ulici - b) vzduchotechnika", na základě usnesení Rady Olomouckého kraje č. UR/75/54/2019 ze dne 21.10.2019 (bod 15.2.).  </t>
  </si>
  <si>
    <t xml:space="preserve">důvod: odbor investic  požádal ekonomický odbor dne 1.10.2019 o provedení rozpočtové změny. Důvodem navrhované změny je zapojení finančních prostředků do rozpočtu Olomouckého kraje v celkové výši 48 307,65 Kč. Jedná se o zapojení finančních prostředků z revolvingového úvěru u Komerční banky, a.s., na financování projektů v oblasti školství "REÚO Střední škola gastronomie a služeb, Přerov - budova tělocvičny - a) zateplení" a "REÚO Střední škola gastronomie a služeb, Přerov - budova tělocvičny - b) vzduchotechnika", na základě usnesení Rady Olomouckého kraje č. UR/75/54/2019 ze dne 21.10.2019 (bod 15.2.). </t>
  </si>
  <si>
    <t xml:space="preserve">důvod: odbor investic  požádal ekonomický odbor dne 11.10.2019 o provedení rozpočtové změny. Důvodem navrhované změny je zapojení finančních prostředků do rozpočtu Olomouckého kraje v celkové výši 79 464,97 Kč. Jedná se o zapojení finančních prostředků z revolvingového úvěru u Komerční banky, a.s., na financování projektu v oblasti školství "Základní umělecká škola  Iši Krejčího Olomouc, Na Vozovce 32 - Výměna oken a zateplení pláště budov b) vzduchotechnika", na základě usnesení Rady Olomouckého kraje č. UR/75/54/2019 ze dne 21.10.2019 (bod 15.2.). </t>
  </si>
  <si>
    <t xml:space="preserve">důvod: odbor investic  požádal ekonomický odbor dne 8. a 11.10.2019 o provedení rozpočtové změny. Důvodem navrhované změny je zapojení finančních prostředků do rozpočtu Olomouckého kraje v celkové výši 39 197,43 Kč. Jedná se o zapojení finančních prostředků z revolvingového úvěru u Komerční banky, a.s., na financování projektu v oblasti školství "Realizace energeticky úsporných opatření - SPŠ elektrotechnická Mohelnice - škola, dílny b) vzduchotechnika", na základě usnesení Rady Olomouckého kraje č. UR/75/54/2019 ze dne 21.10.2019 (bod 15.2.). </t>
  </si>
  <si>
    <t>důvod: odbor sociálních věcí požádal ekonomický odbor dne 8.10.2019 o provedení rozpočtové změny. Důvodem navrhované změny je převedení finančních prostředků z odboru ekonomického na odbor sociálních věcí ve výši 160 000,- Kč. Finanční prostředky budou použity na poskytnutí individuální dotace v sociální oblasti pro Charitu Šternberk, na základě usnesení Rady Olomouckého kraje č. UR/75/49/2019 ze dne 21.10.2019 (bod 12.1.), prostředky budou čerpány z rezervy Olomouckého kraje na individuální dotace.</t>
  </si>
  <si>
    <t>důvod: odbor sportu, kultury a památkové péče požádal ekonomický odbor dne 14.10.2019 o provedení rozpočtové změny. Důvodem navrhované změny je převedení finančních prostředků z odboru ekonomického na odbor sportu, kultury a památkové péče v celkové výši 740 000,- Kč. Finanční prostředky budou použity na poskytnutí individuálních dotací v oblasti sportu, kultury a památkové péče, na základě usnesení Rady Olomouckého kraje č. UR/75/45/2019 ze dne 21.10.2019 (bod 10.2.), prostředky budou čerpány z rezervy Olomouckého kraje na individuální dotace.</t>
  </si>
  <si>
    <t>důvod: odbor podpory řízení příspěvkových organizací požádal ekonomický odbor dne 9.10.2019 o provedení rozpočtové změny. Důvodem navrhované změny je přesun finančních prostředků v rámci odboru podpory řízení příspěvkových organizací ve výši        380 000,- Kč. Finanční prostředky budou použity na poskytnutí neinvestičního příspěvku pro příspěvkovou organizaci Obchodní akademie, Prostějov, na "Obnovu přístupového zabezpečovacího a komunikačního systému", na základě usnesení Rady Olomouckého kraje č. UR/75/30/2019 ze dne 21.10.2019 (bod 8.1.).</t>
  </si>
  <si>
    <t>důvod: odbor podpory řízení příspěvkových organizací požádal ekonomický odbor dne 8.10.2019 o provedení rozpočtové změny. Důvodem navrhované změny je přesun finančních prostředků v rámci odboru podpory řízení příspěvkových organizací ve výši        120 000,- Kč. Finanční prostředky budou použity na poskytnutí neinvestičního příspěvku pro příspěvkovou organizaci Domov Paprsek Olšany na "Elektrické postele", na základě usnesení Rady Olomouckého kraje č. UR/75/30/2019 ze dne 21.10.2019 (bod 8.1.).</t>
  </si>
  <si>
    <t>důvod: odbor podpory řízení příspěvkových organizací požádal ekonomický odbor dne 9.10.2019 o provedení rozpočtové změny. Důvodem navrhované změny je přesun finančních prostředků v rámci odboru podpory řízení příspěvkových organizací v celkové výši 197 971,- Kč. Finanční prostředky nebudou použity na poskytnutí příspěvků na provoz a budou použity na příspěvky na provoz - mzdové náklady pro příspěvkové organizace v oblasti školství, na základě usnesení Rady Olomouckého kraje č. UR/75/30/2019 ze dne 21.10.2019 (bod 8.1.).</t>
  </si>
  <si>
    <t>důvod: odbor podpory řízení příspěvkových organizací požádal ekonomický odbor dne 10.10.2019 o provedení rozpočtové změny. Důvodem navrhované změny je přesun finančních prostředků v rámci odboru podpory řízení příspěvkových organizací ve výši                   407 000,- Kč. Finanční prostředky nebudou použity na poskytnutí příspěvku na provoz - mzdové náklady a budou použity na poskytnutí příspěvku na provoz - účelově určeného příspěvku pro příspěvkovou organizaci v oblasti kultury Muzeum a galerie v Prostějově, na základě usnesení Rady Olomouckého kraje č. UR/75/30/2019 ze dne 21.10.2019 (bod 8.1.).</t>
  </si>
  <si>
    <t>důvod: odbor podpory řízení příspěvkových organizací požádal ekonomický odbor dne 8.10.2019 o provedení rozpočtové změny. Důvodem navrhované změny je přesun finančních prostředků v rámci odboru podpory řízení příspěvkových organizací ve výši          60 000,- Kč. Finanční prostředky budou použity na poskytnutí příspěvku na provoz - účelově určeného příspěvku pro příspěvkovou organizaci Dětský domov Šance, prostředky budou převedeny z rezervy odboru podpory řízení příspěvkových organizací, na základě usnesení Rady Olomouckého kraje č. UR/75/30/2019 ze dne 21.10.2019 (bod 8.1.).</t>
  </si>
  <si>
    <t>důvod: odbor podpory řízení příspěvkových organizací požádal ekonomický odbor dne 8.10.2019 o provedení rozpočtové změny. Důvodem navrhované změny je přesun finančních prostředků v rámci odboru podpory řízení příspěvkových organizací ve výši         223 850,- Kč. Finanční prostředky budou použity na poskytnutí investičního příspěvku pro příspěvkovou organizaci Olomouckého kraje Dětský domov a Školní jídelna, Hranice, na základě usnesení Rady Olomouckého kraje č. UR/75/30/2019 ze dne 21.10.2019 (bod 8.1.).</t>
  </si>
  <si>
    <t>důvod: odbor podpory řízení příspěvkových organizací požádal ekonomický odbor dne 9.10.2019 o provedení rozpočtové změny. Důvodem navrhované změny je přesun finančních prostředků v rámci odboru podpory řízení příspěvkových organizací ve výši              120 000,- Kč. Finanční prostředky budou použity na poskytnutí investičního příspěvku pro příspěvkovou organizaci Olomouckého kraje Domov pro seniory Javorník, na základě usnesení Rady Olomouckého kraje č. UR/75/30/2019 ze dne 21.10.2019 (bod 8.1.).</t>
  </si>
  <si>
    <t>důvod: odbor podpory řízení příspěvkových organizací požádal ekonomický odbor dne 9.10.2019 o provedení rozpočtové změny. Důvodem navrhované změny je přesun finančních prostředků v rámci odboru podpory řízení příspěvkových organizací ve výši              152 056,- Kč. Finanční prostředky budou použity na poskytnutí investičního příspěvku pro příspěvkovou organizaci Olomouckého kraje Muzeum a galerie v Prostějově, na základě usnesení Rady Olomouckého kraje č. UR/75/30/2019 ze dne 21.10.2019 (bod 8.1.).</t>
  </si>
  <si>
    <t>důvod: odbor podpory řízení příspěvkových organizací požádal ekonomický odbor dne 10.10.2019 o provedení rozpočtové změny. Důvodem navrhované změny je přesun finančních prostředků v rámci odboru podpory řízení příspěvkových organizací v celkové výši 1 405 000,- Kč. Finanční prostředky budou použity na poskytnutí neinvestičního příspěvku pro příspěvkovou organizaci Olomouckého kraje Muzeum a galerie v Prostějově, část prostředků bude převedena do rezervy odboru podpory řízení příspěvkových organizací, na základě usnesení Rady Olomouckého kraje č. UR/75/30/2019 ze dne 21.10.2019 (bod 8.1.).</t>
  </si>
  <si>
    <t>důvod: odbor podpory řízení příspěvkových organizací požádal ekonomický odbor dne 14.10.2019 o provedení rozpočtové změny. Důvodem navrhované změny je zapojení finančních prostředků do rozpočtu Olomouckého kraje ve výši 0,10 Kč Kč. Finanční prostředky budou zapojeny jako odvod z fondu investic v rámci finančního vypořádání příspěvkové organizace Střední odborná škola a Střední odborné učiliště strojírenské a stavební, Jeseník, finanční prostředky budou převedeny do rezervy na investice Olomouckého kraje, na základě usnesení Rady Olomouckého kraje č. UR/75/31/2019 ze dne 21.10.2019 (bod 8.2.).</t>
  </si>
  <si>
    <t>důvod: odbor školství a mládeže požádal ekonomický odbor dne 16.10.2019 o provedení rozpočtové změny. Důvodem navrhované změny je převedení finančních prostředků z odboru ekonomického na odbor školství a mládeže ve výši 200 000,- Kč. Finanční prostředky budou použity na poskytnutí individuální dotace v oblasti školství Středisku volného času a zařízení pro další vzdělávání pedagogických pracovníků Doris Šumperk, na základě usnesení Rady Olomouckého kraje č. UR/75/42/2019 ze dne 21.10.2019 (bod 9.7.), prostředky budou čerpány z rezervy Olomouckého kraje na individuální dotace.</t>
  </si>
  <si>
    <t>důvod: odbor strategického rozvoje kraje požádal ekonomický odbor dne 16.10.2019 o provedení rozpočtové změny. Důvodem navrhované změny je převedení finančních prostředků z odboru ekonomického na odbor strategického rozvoje kraje v celkové výši        225 000,- Kč. Finanční prostředky budou použity na poskytnutí individuálních dotací v oblasti strategického rozvoje, na základě usnesení Rady Olomouckého kraje č. UR/75/24/2019 a UR/75/25/2019 ze dne 21.10.2019 (bod 7.4. a 7.4.1.), prostředky budou čerpány z rezervy Olomouckého kraje na individuální dotace.</t>
  </si>
  <si>
    <t xml:space="preserve">důvod: odbor investic  požádal ekonomický odbor dne 18., 23. a 25.10.2019 o provedení rozpočtové změny. Důvodem navrhované změny je zapojení finančních prostředků do rozpočtu Olomouckého kraje v celkové výši 35 588 940,05 Kč. Jedná se o zapojení finančních prostředků z revolvingového úvěru u Komerční banky, a.s., na financování projektu v oblasti dopravy "II/447 Strukov - Šternberk", na základě usnesení Rady Olomouckého kraje č. UR/76/53/2019 ze dne 11.11.2019 (bod 13.3.). </t>
  </si>
  <si>
    <t xml:space="preserve">důvod: odbor investic požádal ekonomický odbor dne 17.10.2019 o provedení rozpočtové změny. Důvodem navrhované změny je zapojení finančních prostředků do rozpočtu Olomouckého kraje v celkové výši 7 538 770,86 Kč. Jedná se o zapojení finančních prostředků z revolvingového úvěru u Komerční banky, a.s., na financování projektu v oblasti dopravy "Zvýšení přeshraniční dostupnosti Hanušovice - Stronie Ślaskie", na základě usnesení Rady Olomouckého kraje č. UR/76/53/2019 ze dne 11.11.2019 (bod 13.3.). </t>
  </si>
  <si>
    <t xml:space="preserve">důvod: odbor investic  požádal ekonomický odbor dne 18.10.2019 o provedení rozpočtové změny. Důvodem navrhované změny je zapojení finančních prostředků do rozpočtu Olomouckého kraje v celkové výši 8 531,33 Kč. Jedná se o zapojení finančních prostředků z revolvingového úvěru u Komerční banky, a.s., na financování projektu v oblasti školství "Střední škola logistiky a chemie, Olomouc, U Hradiska 29 - Zateplení budovy školy a) zateplení", na základě usnesení Rady Olomouckého kraje č. UR/76/53/2019 ze dne 11.11.2019 (bod 13.3.). </t>
  </si>
  <si>
    <t xml:space="preserve">důvod: odbor investic  požádal ekonomický odbor dne 15.10.2019 o provedení rozpočtové změny. Důvodem navrhované změny je zapojení finančních prostředků do rozpočtu Olomouckého kraje ve výši 1 433 011,40 Kč. Jedná se o zapojení finančních prostředků z revolvingového úvěru u Komerční banky, a.s., na financování projektu v oblasti školství "Realizace energeticky úsporných opatření - SOŠ Šumperk, Zemědělská 3 - tělocvična", na základě usnesení Rady Olomouckého kraje č. UR/76/53/2019 ze dne 11.11.2019 (bod 13.3.). </t>
  </si>
  <si>
    <t xml:space="preserve">důvod: odbor investic  požádal ekonomický odbor dne 23., 30.10. a 4.11.2019 o provedení rozpočtové změny. Důvodem navrhované změny je zapojení finančních prostředků do rozpočtu Olomouckého kraje v celkové výši 1 722 445,19 Kč. Jedná se o zapojení finančních prostředků z revolvingového úvěru u Komerční banky, a.s., na financování projektů v oblasti školství "REÚO Gymnázium Jakuba Škody, Přerov - přístavba GJŠ II. v Havlíčkově ulici - a) zateplení" a "REÚO Gymnázium Jakuba Škody, Přerov - přístavba GJŠ II. v Havlíčkově ulici - b) vzduchotechnika", na základě usnesení Rady Olomouckého kraje č. UR/76/53/2019 ze dne 11.11.2019 (bod 13.3.). </t>
  </si>
  <si>
    <t xml:space="preserve">důvod: odbor investic požádal ekonomický odbor dne 30.10.2019 o provedení rozpočtové změny. Důvodem navrhované změny je zapojení finančních prostředků do rozpočtu Olomouckého kraje v celkové výši 943 936,20 Kč. Jedná se o zapojení finančních prostředků z revolvingového úvěru u Komerční banky, a.s., na financování projektu v oblasti školství "REÚO Střední škola a Základní škola Lipník nad Bečvou - přístavby školy + oprava fasády přední části budovy - a) zateplení", na základě usnesení Rady Olomouckého kraje č. UR/76/53/2019 ze dne 11.11.2019 (bod 13.3.). </t>
  </si>
  <si>
    <t>důvod: odbor životního prostředí a zemědělství požádal ekonomický odbor dne 23.10.2019 o provedení rozpočtové změny. Důvodem navrhované změny je převedení finančních prostředků z odboru ekonomického na odbor životního prostředí a zemědělství v celkové výši 260 000,- Kč. Finanční prostředky budou použity na poskytnutí individuálních dotací v oblasti životního prostředí na základě usnesení Rady Olomouckého kraje č. UR/75/20/2019 ze dne 21.10.2019 a č. UR/76/27/2019 ze dne 11.11.2019 (bod 5.1.), prostředky budou čerpány z rezervy Olomouckého kraje na individuální dotace.</t>
  </si>
  <si>
    <t>důvod: odbor podpory řízení příspěvkových organizací požádal ekonomický odbor dne 21.10.2019 o provedení rozpočtové změny. Důvodem navrhované změny je přesun finančních prostředků v rámci odboru podpory řízení příspěvkových organizací ve výši               1 000 000,- Kč. Finanční prostředky budou použity na poskytnutí příspěvku na provoz pro příspěvkovou organizaci Dětské centrum Ostrůvek, Olomouc, na základě usnesení Rady Olomouckého kraje č. UR/76/31/2019 ze dne 11.11.2019 (bod 7.1.).</t>
  </si>
  <si>
    <t>důvod: odbor podpory řízení příspěvkových organizací požádal ekonomický odbor dne 21.10.2019 o provedení rozpočtové změny. Důvodem navrhované změny je přesun finančních prostředků v rámci odboru podpory řízení příspěvkových organizací ve výši                   750 000,- Kč. Finanční prostředky budou použity na poskytnutí příspěvku na provoz - účelově určeného příspěvku pro příspěvkovou organizaci v oblasti kultury Vlastivědné muzeum v Šumperku, na základě usnesení Rady Olomouckého kraje č. UR/76/31/2019 ze dne 11.11.2019 (bod 7.1.).</t>
  </si>
  <si>
    <t>důvod: odbor podpory řízení příspěvkových organizací požádal ekonomický odbor dne 24.10.2019 o provedení rozpočtové změny. Důvodem navrhované změny je přesun finančních prostředků v rámci odboru podpory řízení příspěvkových organizací ve výši          700 000,- Kč. Finanční prostředky budou použity na poskytnutí příspěvku na provoz - účelově určeného příspěvku pro příspěvkovou organizaci Domov Alfreda Skeneho, Pavlovice u Přerova, prostředky budou převedeny z rezervy odboru podpory řízení příspěvkových organizací, na základě usnesení Rady Olomouckého kraje č. UR/76/31/2019 ze dne 11.11.2019 (bod 7.1.).</t>
  </si>
  <si>
    <t>důvod: odbor podpory řízení příspěvkových organizací požádal ekonomický odbor dne 23.10.2019 o provedení rozpočtové změny. Důvodem navrhované změny je přesun finančních prostředků v rámci odboru podpory řízení příspěvkových organizací v celkové výši 1 392 231,50 Kč. Finanční prostředky nebudou použity na financování oprav a investic příspěvkových organizací Olomouckého kraje v oblasti sociální, zdravotnictví, kultury a školství, prostředky budou vráceny do rezervy odboru podpory řízení příspěvkových organizací, na základě usnesení Rady Olomouckého kraje č. UR/76/31/2019 ze dne 11.11.2019 (bod 7.1.).</t>
  </si>
  <si>
    <t>důvod: odbor podpory řízení příspěvkových organizací požádal ekonomický odbor dne 24.10.2019 o provedení rozpočtové změny. Důvodem navrhované změny je přesun finančních prostředků v rámci odboru podpory řízení příspěvkových organizací v celkové výši 978 000,- Kč. Finanční prostředky budou použity na poskytnutí příspěvku na provoz pro příspěvkovou organizaci Vědecká knihovna v Olomouci, prostředky budou částečně převedeny z rezervy odboru podpory řízení příspěvkových organizací, na základě usnesení Rady Olomouckého kraje č. UR/76/31/2019 ze dne 11.11.2019 (bod 7.1.).</t>
  </si>
  <si>
    <t>důvod: odbor podpory řízení příspěvkových organizací požádal ekonomický odbor dne 25.10.2019 o provedení rozpočtové změny. Důvodem navrhované změny je přesun finančních prostředků v rámci odboru podpory řízení příspěvkových organizací ve výši                   120 000,- Kč. Finanční prostředky budou použity na poskytnutí příspěvku na provoz pro příspěvkovou organizaci Mateřská škola Olomouc, prostředky budou převedeny z rezervy odboru podpory řízení příspěvkových organizací, na základě usnesení Rady Olomouckého kraje č. UR/76/31/2019 ze dne 11.11.2019 (bod 7.1.).</t>
  </si>
  <si>
    <t>důvod: odbor podpory řízení příspěvkových organizací požádal ekonomický odbor dne 25.10.2019 o provedení rozpočtové změny. Důvodem navrhované změny je přesun finančních prostředků v rámci odboru podpory řízení příspěvkových organizací ve výši                   600 000,- Kč. Finanční prostředky budou použity na poskytnutí příspěvku na provoz pro příspěvkovou organizaci Střední škola zemědělská, Přerov, prostředky budou převedeny z rezervy odboru podpory řízení příspěvkových organizací, na základě usnesení Rady Olomouckého kraje č. UR/76/31/2019 ze dne 11.11.2019 (bod 7.1.).</t>
  </si>
  <si>
    <t>důvod: odbor podpory řízení příspěvkových organizací požádal ekonomický odbor dne 29.10.2019 o provedení rozpočtové změny. Důvodem navrhované změny je přesun finančních prostředků v rámci odboru podpory řízení příspěvkových organizací ve výši                  780 000,- Kč. Finanční prostředky budou použity na poskytnutí investičního příspěvku pro příspěvkovou organizaci Olomouckého kraje Domov u Třebůvky Loštice, na základě usnesení Rady Olomouckého kraje č. UR/76/31/2019 ze dne 11.11.2019 (bod 7.1.).</t>
  </si>
  <si>
    <t>důvod: odbor podpory řízení příspěvkových organizací požádal ekonomický odbor dne 29.10.2019 o provedení rozpočtové změny. Důvodem navrhované změny je přesun finančních prostředků v rámci odboru podpory řízení příspěvkových organizací ve výši                    211 838,- Kč. Finanční prostředky budou použity na poskytnutí investičního příspěvku pro příspěvkovou organizaci Střední škola elektrotechnická, Lipník nad Bečvou, na základě usnesení Rady Olomouckého kraje č. UR/76/31/2019 ze dne 11.11.2019 (bod 7.1.).</t>
  </si>
  <si>
    <t>důvod: odbor podpory řízení příspěvkových organizací požádal ekonomický odbor dne 31.10.2019 o provedení rozpočtové změny. Důvodem navrhované změny je přesun finančních prostředků v rámci odboru podpory řízení příspěvkových organizací ve výši                    275 439,- Kč. Finanční prostředky budou použity na poskytnutí investičního příspěvku a příspěvku na provoz - účelově určeného příspěvku pro příspěvkovou organizaci Slovanské gymnázium, Olomouc, na základě usnesení Rady Olomouckého kraje č. UR/76/31/2019 ze dne 11.11.2019 (bod 7.1.).</t>
  </si>
  <si>
    <t>důvod: odbor podpory řízení příspěvkových organizací požádal ekonomický odbor dne 31.10.2019 o provedení rozpočtové změny. Důvodem navrhované změny je přesun finančních prostředků v rámci odboru podpory řízení příspěvkových organizací v celkové výši 1 209 177,- Kč. Finanční prostředky budou použity na poskytnutí investičního příspěvku pro příspěvkovou organizaci Střední průmyslová škola strojnická Olomouc, na základě usnesení Rady Olomouckého kraje č. UR/76/31/2019 ze dne 11.11.2019 (bod 7.1.).</t>
  </si>
  <si>
    <t>důvod: odbor podpory řízení příspěvkových organizací požádal ekonomický odbor dne 21.10.2019 o provedení rozpočtové změny. Důvodem navrhované změny je zapojení prostředků do rozpočtu Olomouckého kraje ve výši 19 676,- Kč. Finanční prostředky budou zapojeny jako příjem z pronájmu a příspěvek na provoz - nájemné u příspěvkové organizace v oblasti kultury Vědecká knihovna v Olomouci, na základě usnesení Rady Olomouckého kraje č. UR/76/31/2019 ze dne 11.11.2019 (bod 7.1.).</t>
  </si>
  <si>
    <t>důvod: odbor podpory řízení příspěvkových organizací požádal ekonomický odbor dne 31.10.2019 o provedení rozpočtové změny. Důvodem navrhované změny je zapojení prostředků do rozpočtu Olomouckého kraje ve výši 12 424,- Kč. Finanční prostředky budou zapojeny jako příjem z pronájmu a příspěvek na provoz - nájemné u příspěvkové organizace v oblasti školství pro Dům dětí a mládeže Olomouc, na základě usnesení Rady Olomouckého kraje č. UR/76/31/2019 ze dne 11.11.2019 (bod 7.1.).</t>
  </si>
  <si>
    <t>důvod: odbor strategického rozvoje kraje požádal ekonomický odbor dne 15.11.2019 o provedení rozpočtové změny. Důvodem navrhované změny je zapojení finančních prostředků do rozpočtu Olomouckého kraje v celkové výši 15 081 143,01 Kč. Jedná se o zapojení finančních prostředků z revolvingového úvěru u Komerční banky, a.s., na financování projektu v oblasti informačních technologií "Kybernetická bezpečnost Krajského úřadu Olomouckého kraje", na základě usnesení Rady Olomouckého kraje č. UR/77/97/2019 ze dne 25.11.2019 (bod 16.3.).</t>
  </si>
  <si>
    <t>důvod: odbor investic požádal ekonomický odbor dne 11.11.2019 o provedení rozpočtové změny. Důvodem navrhované změny je zapojení finančních prostředků do rozpočtu Olomouckého kraje v celkové výši 1 468 919,55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UR/77/97/2019 ze dne 25.11.2019 (bod 16.3.).</t>
  </si>
  <si>
    <t>důvod: odbor investic  požádal ekonomický odbor dne 5. a 15.11.2019 o provedení rozpočtové změny. Důvodem navrhované změny je zapojení finančních prostředků do rozpočtu Olomouckého kraje v celkové výši 76 173,12 Kč. Jedná se o zapojení finančních prostředků z revolvingového úvěru u Komerční banky, a.s., na financování projektu v oblasti dopravy "II/447 Strukov - Šternberk", na základě usnesení Rady Olomouckého kraje č. UR/77/97/2019 ze dne 25.11.2019 (bod 16.3.).</t>
  </si>
  <si>
    <t>důvod: odbor investic požádal ekonomický odbor dne 13.11.2019 o provedení rozpočtové změny. Důvodem navrhované změny je zapojení finančních prostředků do rozpočtu Olomouckého kraje v celkové výši 2 716 403,25 Kč. Jedná se o zapojení finančních prostředků z revolvingového úvěru u Komerční banky, a.s., na financování projektu v oblasti dopravy "Zvýšení přeshraniční dostupnosti Hanušovice - Stronie Ślaskie", na základě usnesení Rady Olomouckého kraje č. UR/77/97/2019 ze dne 25.11.2019 (bod 16.3.).</t>
  </si>
  <si>
    <t>důvod: odbor investic požádal ekonomický odbor dne 12.11.2019 o provedení rozpočtové změny. Důvodem navrhované změny je zapojení finančních prostředků do rozpočtu Olomouckého kraje v celkové výši 7 084 552,41 Kč. Jedná se o zapojení finančních prostředků z revolvingového úvěru u Komerční banky, a.s., na financování projektu v oblasti dopravy "II/444 Šternberk - průtah", na základě usnesení Rady Olomouckého kraje č. UR/77/97/2019 ze dne 25.11.2019 (bod 16.3.).</t>
  </si>
  <si>
    <t>důvod: odbor investic  požádal ekonomický odbor dne 7.11.2019 o provedení rozpočtové změny. Důvodem navrhované změny je zapojení finančních prostředků do rozpočtu Olomouckého kraje v celkové výši 18 418,35 Kč. Jedná se o zapojení finančních prostředků z revolvingového úvěru u Komerční banky, a.s., na financování projektu v oblasti školství "Střední škola logistiky a chemie, Olomouc, U Hradiska 29 - Zateplení budovy školy a) zateplení", na základě usnesení Rady Olomouckého kraje č. UR/77/97/2019 ze dne 25.11.2019 (bod 16.3.).</t>
  </si>
  <si>
    <t>důvod: odbor investic  požádal ekonomický odbor dne 7.11.2019 o provedení rozpočtové změny. Důvodem navrhované změny je zapojení finančních prostředků do rozpočtu Olomouckého kraje v celkové výši 758 158,56 Kč. Jedná se o zapojení finančních prostředků z revolvingového úvěru u Komerční banky, a.s., na financování projektu v oblasti sociální "Centrum Dominika Kokory, p. o. - rekonstrukce budovy", na základě usnesení Rady Olomouckého kraje č. UR/77/97/2019 ze dne 25.11.2019 (bod 16.3.).</t>
  </si>
  <si>
    <t>důvod: odbor investic požádal ekonomický odbor dne 12.11.2019 o provedení rozpočtové změny. Důvodem navrhované změny je zapojení finančních prostředků do rozpočtu Olomouckého kraje v celkové výši 25 242,22 Kč. Jedná se o zapojení finančních prostředků z revolvingového úvěru u Komerční banky, a.s., na financování projektů v oblasti školství "REÚO Střední škola a Základní škola Lipník nad Bečvou - přístavby školy + oprava fasády přední části budovy - a) zateplení" a "REÚO Střední škola a Základní škola Lipník nad Bečvou - přístavba školy + oprava fasády přední části budovy - b) vzduchotechnika", na základě usnesení Rady Olomouckého kraje č. UR/77/97/2019 ze dne 25.11.2019 (bod 16.3.).</t>
  </si>
  <si>
    <t>důvod: odbor investic  požádal ekonomický odbor dne 5. a 6.11.2019 o provedení rozpočtové změny. Důvodem navrhované změny je zapojení finančních prostředků do rozpočtu Olomouckého kraje v celkové výši 1 809 310,65 Kč. Jedná se o zapojení finančních prostředků z revolvingového úvěru u Komerční banky, a.s., na financování projektů v oblasti sociální "Transformace příspěvkové organizace Nové Zámky - poskytovatel sociálních služeb - III.etapa - RD Litovel, Staroměstské náměstí 233", "Transformace příspěvkové organizace Nové Zámky - poskytovatel sociálních služeb - III.etapa - RD Litovel, ul. Pavlínka 1141", "Transformace příspěvkové organizace Nové Zámky - poskytovatel sociálních služeb - III.etapa - RD Červenka 338" a "Transformace příspěvkové organizace Nové Zámky - poskytovatel sociálních služeb - III.etapa - RD Červenka 361", na základě usnesení Rady Olomouckého kraje č. UR/77/97/2019 ze dne 25.11.2019 (bod 16.3.).</t>
  </si>
  <si>
    <t>důvod: odbor dopravy a silničního hospodářství požádal ekonomický odbor dne 5.11.2019 o provedení rozpočtové změny. Důvodem navrhované změny je zapojení finančních prostředků do rozpočtu Olomouckého kraje v celkové výši 1 799 904,20 Kč. Finanční prostředky budou zapojeny jako odvod z fondu investic z finančního vypořádání akcí příspěvkové organizace Správa silnic Olomouckého kraje a budou poskytnuty jako neinvestiční příspěvek na akce spolufinancované ze SFDI a na dofinancování investiční akce "Most ev. č. 4571-4 Zálesí", na základě usnesení Rady Olomouckého kraje č. UR/77/24/2019 ze dne 25.11.2019 (bod 4.7.).</t>
  </si>
  <si>
    <t>důvod: odbor podpory řízení příspěvkových organizací požádal ekonomický odbor dne 11.11.2019 o provedení rozpočtové změny. Důvodem navrhované změny je zapojení finančních prostředků do rozpočtu Olomouckého kraje ve výši 2 545,30 Kč. Finanční prostředky budou zapojeny jako odvod z fondu investic v rámci finančního vypořádání příspěvkové organizace Střední škola technická, Přerov, finanční prostředky budou převedeny do rezervy na investice Olomouckého kraje, na základě usnesení Rady Olomouckého kraje č. UR/77/60/2019 ze dne 25.11.2019 (bod 9.3.).</t>
  </si>
  <si>
    <t>důvod: odbor dopravy a silničního hospodářství požádal ekonomický odbor dne 4.11.2019 o provedení rozpočtové změny. Důvodem navrhované změny je převedení finančních prostředků z odboru ekonomického na odbor dopravy a silničního hospodářství ve výši       180 000,- Kč. Finanční prostředky budou použity na poskytnutí individuální dotace v oblasti dopravy pro obec Skalička, na základě usnesení Rady Olomouckého kraje č. UR/77/23/2019 ze dne 25.11.2019 (bod 4.6.), prostředky budou čerpány z rezervy Olomouckého kraje na individuální dotace.</t>
  </si>
  <si>
    <t>důvod: odbor sportu, kultury a památkové péče požádal ekonomický odbor dne 12.11.2019 o provedení rozpočtové změny. Důvodem navrhované změny je převedení finančních prostředků z odboru ekonomického na odbor sportu, kultury a památkové péče v celkové výši 460 000,- Kč. Finanční prostředky budou použity na poskytnutí individuálních dotací v oblasti sportu a kultury, na základě usnesení Rady Olomouckého kraje č. UR/77/64/2019 ze dne 25.11.2019 (bod 11.10.), prostředky budou čerpány z rezervy Olomouckého kraje na individuální dotace.</t>
  </si>
  <si>
    <t>důvod: odbor strategického rozvoje kraje požádal ekonomický odbor dne 11.11.2019 o provedení rozpočtové změny. Důvodem navrhované změny je převedení finančních prostředků z odboru ekonomického na odbor strategického rozvoje kraje v celkové výši              6 400 000,- Kč. Finanční prostředky budou použity na poskytnutí návratné finanční výpomoci a navýšení členského příspěvku pro sdružení OK4Inovace, na základě usnesení Rady Olomouckého kraje č. UR/77/49/2019 a UR/77/50/2019 ze dne 25.11.2019 (bod 8.5. a 8.6.) a Zastupitelstva Olomouckého kraje dne 16.12.2019.</t>
  </si>
  <si>
    <t>důvod: odbor podpory řízení příspěvkových organizací požádal ekonomický odbor dne 11.11.2019 o provedení rozpočtové změny. Důvodem navrhované změny je převedení finančních prostředků z odboru podpory řízení příspěvkových organizací na odbor ekonomický v celkové výši 48 082 878,- Kč. Finanční prostředky nebudou použity na poskytnutí příspěvků na provoz a příspěvků na provoz - mzdové náklady pro příspěvkové organizace v oblasti sociální a budou převedeny do rezervy Olomouckého kraje, na základě usnesení Rady Olomouckého kraje č. UR/77/60/2019 ze dne 25.11.2019 (bod 9.3.).</t>
  </si>
  <si>
    <t>důvod: odbor podpory řízení příspěvkových organizací požádal ekonomický odbor dne 6.11.2019 o provedení rozpočtové změny. Důvodem navrhované změny je převedení finančních prostředků z odboru podpory řízení příspěvkových organizací na odbor ekonomický v celkové výši 633 549,24 Kč. Finanční prostředky nebudou použity na financování oprav a investic příspěvkových organizací Olomouckého kraje v oblasti sociální, zdravotnictví, kultury a školství, a budou převedeny do rezervy Olomouckého kraje, na základě usnesení Rady Olomouckého kraje č. UR/77/60/2019 ze dne 25.11.2019 (bod 9.3.).</t>
  </si>
  <si>
    <t>důvod: odbor podpory řízení příspěvkových organizací požádal ekonomický odbor dne 11.11.2019 o provedení rozpočtové změny. Důvodem navrhované změny je převedení finančních prostředků z odboru podpory řízení příspěvkových organizací na odbor ekonomický v celkové výši 271 702,47 Kč. Finanční prostředky nebudou použity na poskytnutí příspěvků na provoz - účelově určených příspěvků pro příspěvkové organizace v oblasti školství a budou převedeny do rezervy Olomouckého kraje, na základě usnesení Rady Olomouckého kraje č. UR/77/60/2019 ze dne 25.11.2019 (bod 9.3.).</t>
  </si>
  <si>
    <t>důvod: odbor podpory řízení příspěvkových organizací požádal ekonomický odbor dne 14.11.2019 o provedení rozpočtové změny. Důvodem navrhované změny je převedení finančních prostředků z odboru podpory řízení příspěvkových organizací na odbor ekonomický ve výši 350 000,- Kč. Finanční prostředky nebudou použity na poskytnutí příspěvku pro příspěvkovou organizaci v oblasti školství Střední průmyslová škola elektrotechnická a Obchodní akademie Mohelnice, a budou převedeny do rezervy Olomouckého kraje, na základě usnesení Rady Olomouckého kraje č. UR/77/60/2019 ze dne 25.11.2019 (bod 9.3.).</t>
  </si>
  <si>
    <t>důvod: odbor podpory řízení příspěvkových organizací požádal ekonomický odbor dne 14.11.2019 o provedení rozpočtové změny. Důvodem navrhované změny je převedení finančních prostředků z odboru podpory řízení příspěvkových organizací na odbor ekonomický v celkové výši 23 862 723,43 Kč a přesun v rámci odboru podpory řízení příspěvkových organizací v celkové výši 2 615 524,62 Kč. Finanční prostředky budou použity na poskytnutí příspěvku na úhradu prokazatelné ztráty od obcí pro příspěvkovou organizaci v oblasti dopravy Koordinátor Integrovaného dopravního systému Olomouckého kraje, zbylá část bude převedena do rezervy Olomouckého kraje, na základě usnesení Rady Olomouckého kraje č. UR/77/60/2019 ze dne 25.11.2019 (bod 9.3.).</t>
  </si>
  <si>
    <t>důvod: odbor kancelář hejtmana požádal ekonomický odbor dne 18.11.2019 o provedení rozpočtové změny. Důvodem navrhované změny je přesun finančních prostředků v rámci odboru kancelář hejtmana ve výši 60 000,- Kč. Finanční prostředky budou použity na poskytnutí finančního daru obci Drahanovice na opravu zásahového vozidla CAS, na základě usnesení Rady Olomouckého kraje č. UR/77/6/2019 ze dne 25.11.2019 (bod 1.6.).</t>
  </si>
  <si>
    <t>důvod: odbor podpory řízení příspěvkových organizací požádal ekonomický odbor dne 13.11.2019 o provedení rozpočtové změny. Důvodem navrhované změny je přesun finančních prostředků v rámci odboru podpory řízení příspěvkových organizací ve výši                      4 710,05 Kč. Finanční prostředky budou použity na poskytnutí neinvestičního příspěvku pro příspěvkovou organizaci v oblasti školství Střední odborná škola a Střední odborné učiliště strojírenské a stavební, Jeseník, na akci "Využití digitálních technologií pro rozvoj a vzdělávání v oblasti cizích jazyků a technických a řemeslných oborů" v rámci Integrovaného regionálního operačního programu, na základě usnesení Rady Olomouckého kraje č. UR/77/61/2019 ze dne 25.11.2019 (bod 9.4.).</t>
  </si>
  <si>
    <t>důvod: odbor podpory řízení příspěvkových organizací požádal ekonomický odbor dne 14.11.2019 o provedení rozpočtové změny. Důvodem navrhované změny je přesun finančních prostředků v rámci odboru podpory řízení příspěvkových organizací v celkové výši 38 786,- Kč. Finanční prostředky nebudou použity na poskytnutí příspěvků na provoz a budou použity na příspěvky na provoz - mzdové náklady pro příspěvkové organizace v oblasti školství, na základě usnesení Rady Olomouckého kraje č. UR/77/60/2019 ze dne 25.11.2019 (bod 9.3.).</t>
  </si>
  <si>
    <t>důvod: odbor podpory řízení příspěvkových organizací požádal ekonomický odbor dne 14.11.2019 o provedení rozpočtové změny. Důvodem navrhované změny je přesun finančních prostředků v rámci odboru podpory řízení příspěvkových organizací v celkové výši 29 864,- Kč. Finanční prostředky nebudou použity na poskytnutí příspěvku na provoz - mzdové náklady a budou použity na příspěvek na provoz pro příspěvkovou organizaci v oblasti školství Střední škola, Základní škola a Mateřská škola prof. V. Vejdovského Olomouc-Hejčín, na základě usnesení Rady Olomouckého kraje č. UR/77/60/2019 ze dne 25.11.2019 (bod 9.3.).</t>
  </si>
  <si>
    <t>důvod: odbor podpory řízení příspěvkových organizací požádal ekonomický odbor dne 13.11.2019 o provedení rozpočtové změny. Důvodem navrhované změny je přesun finančních prostředků v rámci odboru podpory řízení příspěvkových organizací ve výši         549 000,- Kč. Finanční prostředky budou použity na poskytnutí neinvestičního příspěvku pro příspěvkovou organizaci Olomouckého kraje Střední zdravotnická škola a Vyšší odborná škola zdravotnická Emanuela Pöttinga a Jazyková škola s právem státní jazykové zkoušky, Olomouc, na základě usnesení Rady Olomouckého kraje č. UR/77/60/2019 ze dne 25.11.2019 (bod 9.3.).</t>
  </si>
  <si>
    <t>důvod: odbor podpory řízení příspěvkových organizací požádal ekonomický odbor dne 14.11.2019 o provedení rozpočtové změny. Důvodem navrhované změny je přesun finančních prostředků v rámci odboru podpory řízení příspěvkových organizací v celkové výši 260 000,- Kč. Finanční prostředky budou použity na poskytnutí příspěvku na provoz a investičního příspěvku pro příspěvkovou organizaci Olomouckého kraje Střední škola zemědělská a zahradnická, Olomouc, na základě usnesení Rady Olomouckého kraje č. UR/77/60/2019 ze dne 25.11.2019 (bod 9.3.).</t>
  </si>
  <si>
    <t>důvod: odbor podpory řízení příspěvkových organizací požádal ekonomický odbor dne 14.11.2019 o provedení rozpočtové změny. Důvodem navrhované změny je přesun finančních prostředků v rámci odboru podpory řízení příspěvkových organizací v celkové výši 225 500,- Kč. Finanční prostředky budou použity na poskytnutí příspěvku na provoz a příspěvku na provoz - účelově určeného příspěvku pro příspěvkovou organizaci Olomouckého kraje Střední průmyslová škola strojnická Olomouc, na základě usnesení Rady Olomouckého kraje č. UR/77/60/2019 ze dne 25.11.2019 (bod 9.3.).</t>
  </si>
  <si>
    <t xml:space="preserve">důvod: odbor investic požádal ekonomický odbor dne 15.11.2019 o provedení rozpočtové změny. Důvodem navrhované změny je zapojení finančních prostředků do rozpočtu Olomouckého kraje v celkové výši 1 423 942,49 Kč. Jedná se o zapojení finančních prostředků z revolvingového úvěru u Komerční banky, a.s., na financování projektu v oblasti dopravy "II/366 Prostějov - přeložka silnice", na základě usnesení Rady Olomouckého kraje č. UR/77/60/2019 ze dne 25.11.2019 (bod 16.3.). </t>
  </si>
  <si>
    <t>důvod: odbor podpory řízení příspěvkových organizací požádal ekonomický odbor dne 15.11.2019 o provedení rozpočtové změny. Důvodem navrhované změny je přesun finančních prostředků v rámci odboru podpory řízení příspěvkových organizací v celkové výši 363 000,- Kč. Finanční prostředky budou použity na poskytnutí příspěvku na provoz - účelově určeného příspěvku pro příspěvkovou organizaci Olomouckého kraje Vědecká knihovna v Olomouci, na základě usnesení Rady Olomouckého kraje č. UR/77/60/2019 ze dne 25.11.2019 (bod 9.3.).</t>
  </si>
  <si>
    <t>důvod: odbor podpory řízení příspěvkových organizací požádal ekonomický odbor dne 15.11.2019 o provedení rozpočtové změny. Důvodem navrhované změny je úprava závazných ukazatelů na rok 2019 u příspěvkových organizací v oblasti školství, sociální, dopravy, kultury a zdravotnictví. V oblasti příjmů budou odvody z odpisů zvýšeny o                16 351 865,- Kč, v oblasti výdajů budou zvýšeny výdaje na neinvestiční příspěvky na provoz - odpisy zřízeným příspěvkovým organizacím o 14 711 253,- Kč, zbylá část prostředků ve výši 1 640 612,- Kč bude převedena do rezervy Olomouckého kraje, na základě usnesení Rady Olomouckého kraje č. UR/77/60/2019 ze dne 25.11.2019 (bod 9.3.).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</si>
</sst>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000000"/>
    <numFmt numFmtId="165" formatCode="00000000000"/>
    <numFmt numFmtId="166" formatCode="00,000"/>
    <numFmt numFmtId="167" formatCode="00000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i/>
      <sz val="11"/>
      <name val="Arial"/>
      <family val="2"/>
      <charset val="238"/>
    </font>
    <font>
      <sz val="11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207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7" fillId="0" borderId="0" xfId="1" applyFont="1" applyBorder="1"/>
    <xf numFmtId="0" fontId="6" fillId="0" borderId="0" xfId="1" applyFont="1"/>
    <xf numFmtId="0" fontId="18" fillId="0" borderId="0" xfId="0" applyFont="1"/>
    <xf numFmtId="0" fontId="19" fillId="0" borderId="0" xfId="0" applyFont="1" applyAlignment="1">
      <alignment horizontal="justify" vertical="top" wrapText="1"/>
    </xf>
    <xf numFmtId="0" fontId="9" fillId="0" borderId="0" xfId="0" applyFont="1"/>
    <xf numFmtId="0" fontId="20" fillId="0" borderId="0" xfId="0" applyFont="1" applyBorder="1" applyAlignment="1"/>
    <xf numFmtId="0" fontId="21" fillId="0" borderId="0" xfId="0" applyFont="1"/>
    <xf numFmtId="0" fontId="5" fillId="0" borderId="0" xfId="0" applyFont="1"/>
    <xf numFmtId="0" fontId="2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4" fontId="14" fillId="0" borderId="6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24" fillId="0" borderId="6" xfId="0" applyFont="1" applyBorder="1"/>
    <xf numFmtId="0" fontId="20" fillId="0" borderId="9" xfId="0" applyFont="1" applyBorder="1" applyAlignment="1"/>
    <xf numFmtId="4" fontId="20" fillId="0" borderId="6" xfId="0" applyNumberFormat="1" applyFont="1" applyBorder="1" applyAlignment="1"/>
    <xf numFmtId="0" fontId="9" fillId="0" borderId="0" xfId="0" applyFont="1" applyFill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21" fillId="0" borderId="0" xfId="0" applyFont="1" applyFill="1"/>
    <xf numFmtId="0" fontId="5" fillId="0" borderId="0" xfId="0" applyFont="1" applyFill="1"/>
    <xf numFmtId="0" fontId="9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3" fillId="0" borderId="9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center"/>
    </xf>
    <xf numFmtId="0" fontId="24" fillId="0" borderId="6" xfId="0" applyFont="1" applyFill="1" applyBorder="1"/>
    <xf numFmtId="0" fontId="20" fillId="0" borderId="1" xfId="0" applyFont="1" applyFill="1" applyBorder="1"/>
    <xf numFmtId="4" fontId="20" fillId="0" borderId="6" xfId="0" applyNumberFormat="1" applyFont="1" applyBorder="1"/>
    <xf numFmtId="0" fontId="19" fillId="0" borderId="0" xfId="0" applyFont="1" applyAlignment="1"/>
    <xf numFmtId="0" fontId="2" fillId="0" borderId="0" xfId="0" applyFont="1" applyFill="1" applyAlignment="1">
      <alignment horizontal="left"/>
    </xf>
    <xf numFmtId="0" fontId="14" fillId="0" borderId="6" xfId="0" applyFont="1" applyBorder="1"/>
    <xf numFmtId="0" fontId="14" fillId="0" borderId="7" xfId="0" applyFont="1" applyFill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justify" vertical="top" wrapText="1"/>
    </xf>
    <xf numFmtId="0" fontId="2" fillId="0" borderId="0" xfId="0" applyFont="1" applyAlignment="1">
      <alignment horizontal="left"/>
    </xf>
    <xf numFmtId="0" fontId="0" fillId="0" borderId="0" xfId="0" applyFont="1" applyFill="1"/>
    <xf numFmtId="0" fontId="22" fillId="0" borderId="0" xfId="0" applyFont="1" applyFill="1" applyAlignment="1">
      <alignment horizontal="right"/>
    </xf>
    <xf numFmtId="0" fontId="23" fillId="0" borderId="7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4" fillId="0" borderId="7" xfId="0" applyFont="1" applyFill="1" applyBorder="1"/>
    <xf numFmtId="4" fontId="14" fillId="0" borderId="10" xfId="0" applyNumberFormat="1" applyFont="1" applyFill="1" applyBorder="1" applyAlignment="1">
      <alignment horizontal="right" wrapText="1"/>
    </xf>
    <xf numFmtId="167" fontId="0" fillId="0" borderId="6" xfId="0" applyNumberFormat="1" applyFont="1" applyFill="1" applyBorder="1" applyAlignment="1">
      <alignment horizontal="center"/>
    </xf>
    <xf numFmtId="0" fontId="20" fillId="0" borderId="9" xfId="0" applyFont="1" applyFill="1" applyBorder="1" applyAlignment="1"/>
    <xf numFmtId="4" fontId="20" fillId="0" borderId="6" xfId="0" applyNumberFormat="1" applyFont="1" applyFill="1" applyBorder="1" applyAlignment="1"/>
    <xf numFmtId="0" fontId="18" fillId="0" borderId="0" xfId="0" applyFont="1" applyFill="1"/>
    <xf numFmtId="0" fontId="0" fillId="0" borderId="0" xfId="0" applyFill="1"/>
    <xf numFmtId="0" fontId="14" fillId="0" borderId="6" xfId="0" applyFont="1" applyBorder="1" applyAlignment="1"/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167" fontId="5" fillId="0" borderId="6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23" fillId="0" borderId="7" xfId="0" applyFont="1" applyFill="1" applyBorder="1" applyAlignment="1">
      <alignment horizontal="left"/>
    </xf>
    <xf numFmtId="3" fontId="5" fillId="0" borderId="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9" fillId="0" borderId="0" xfId="0" applyFont="1" applyFill="1" applyAlignment="1">
      <alignment horizontal="justify" vertical="top" wrapText="1"/>
    </xf>
    <xf numFmtId="0" fontId="5" fillId="0" borderId="0" xfId="0" applyFont="1" applyFill="1" applyBorder="1" applyAlignment="1">
      <alignment horizontal="center"/>
    </xf>
    <xf numFmtId="0" fontId="25" fillId="0" borderId="0" xfId="0" applyFont="1" applyFill="1"/>
    <xf numFmtId="0" fontId="14" fillId="0" borderId="0" xfId="0" applyFont="1" applyFill="1" applyAlignment="1">
      <alignment horizontal="right"/>
    </xf>
    <xf numFmtId="166" fontId="0" fillId="0" borderId="0" xfId="0" applyNumberFormat="1" applyBorder="1" applyAlignment="1">
      <alignment horizontal="center"/>
    </xf>
    <xf numFmtId="0" fontId="20" fillId="0" borderId="11" xfId="0" applyFont="1" applyFill="1" applyBorder="1"/>
    <xf numFmtId="4" fontId="20" fillId="0" borderId="6" xfId="0" applyNumberFormat="1" applyFont="1" applyFill="1" applyBorder="1"/>
    <xf numFmtId="0" fontId="7" fillId="0" borderId="0" xfId="0" applyFont="1" applyAlignment="1">
      <alignment horizontal="justify" vertical="top" wrapText="1"/>
    </xf>
    <xf numFmtId="0" fontId="23" fillId="0" borderId="12" xfId="0" applyFont="1" applyFill="1" applyBorder="1" applyAlignment="1">
      <alignment horizontal="left"/>
    </xf>
    <xf numFmtId="4" fontId="14" fillId="0" borderId="10" xfId="0" applyNumberFormat="1" applyFont="1" applyBorder="1" applyAlignment="1">
      <alignment horizontal="right" wrapText="1"/>
    </xf>
    <xf numFmtId="0" fontId="25" fillId="0" borderId="0" xfId="0" applyFont="1"/>
    <xf numFmtId="0" fontId="14" fillId="0" borderId="0" xfId="0" applyFont="1" applyAlignment="1">
      <alignment horizontal="right"/>
    </xf>
    <xf numFmtId="0" fontId="20" fillId="0" borderId="11" xfId="0" applyFont="1" applyBorder="1"/>
    <xf numFmtId="1" fontId="5" fillId="0" borderId="6" xfId="0" applyNumberFormat="1" applyFont="1" applyFill="1" applyBorder="1" applyAlignment="1">
      <alignment horizontal="center"/>
    </xf>
    <xf numFmtId="0" fontId="0" fillId="0" borderId="0" xfId="0" applyFont="1"/>
    <xf numFmtId="0" fontId="14" fillId="0" borderId="7" xfId="0" applyFont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167" fontId="0" fillId="0" borderId="6" xfId="0" applyNumberFormat="1" applyFont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19" fillId="0" borderId="0" xfId="0" applyFont="1" applyAlignment="1">
      <alignment vertical="center"/>
    </xf>
    <xf numFmtId="166" fontId="0" fillId="0" borderId="6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4" fontId="14" fillId="0" borderId="6" xfId="0" applyNumberFormat="1" applyFont="1" applyBorder="1" applyAlignment="1"/>
    <xf numFmtId="0" fontId="20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4" fillId="0" borderId="6" xfId="0" applyFont="1" applyFill="1" applyBorder="1" applyAlignment="1"/>
    <xf numFmtId="4" fontId="14" fillId="0" borderId="6" xfId="0" applyNumberFormat="1" applyFont="1" applyFill="1" applyBorder="1"/>
    <xf numFmtId="167" fontId="5" fillId="0" borderId="0" xfId="0" applyNumberFormat="1" applyFont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4" fontId="14" fillId="0" borderId="6" xfId="0" applyNumberFormat="1" applyFont="1" applyFill="1" applyBorder="1" applyAlignment="1"/>
    <xf numFmtId="2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4" fontId="14" fillId="0" borderId="6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25" fillId="0" borderId="0" xfId="0" applyFont="1" applyBorder="1"/>
    <xf numFmtId="166" fontId="5" fillId="0" borderId="6" xfId="0" applyNumberFormat="1" applyFont="1" applyFill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20" fillId="0" borderId="0" xfId="0" applyFont="1" applyBorder="1"/>
    <xf numFmtId="4" fontId="20" fillId="0" borderId="0" xfId="0" applyNumberFormat="1" applyFont="1" applyBorder="1"/>
    <xf numFmtId="4" fontId="0" fillId="0" borderId="0" xfId="0" applyNumberFormat="1"/>
    <xf numFmtId="2" fontId="20" fillId="0" borderId="0" xfId="0" applyNumberFormat="1" applyFont="1" applyBorder="1" applyAlignment="1"/>
    <xf numFmtId="0" fontId="9" fillId="0" borderId="0" xfId="0" applyFont="1" applyBorder="1"/>
    <xf numFmtId="0" fontId="25" fillId="0" borderId="0" xfId="0" applyFont="1" applyFill="1" applyBorder="1"/>
    <xf numFmtId="0" fontId="23" fillId="0" borderId="9" xfId="0" applyFont="1" applyBorder="1" applyAlignment="1">
      <alignment horizontal="left"/>
    </xf>
    <xf numFmtId="4" fontId="20" fillId="0" borderId="0" xfId="0" applyNumberFormat="1" applyFont="1" applyBorder="1" applyAlignment="1"/>
    <xf numFmtId="3" fontId="0" fillId="0" borderId="6" xfId="0" applyNumberFormat="1" applyBorder="1" applyAlignment="1">
      <alignment horizontal="center"/>
    </xf>
    <xf numFmtId="0" fontId="23" fillId="0" borderId="12" xfId="0" applyFont="1" applyBorder="1" applyAlignment="1">
      <alignment horizontal="left"/>
    </xf>
    <xf numFmtId="167" fontId="0" fillId="0" borderId="6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14" fillId="0" borderId="6" xfId="0" applyNumberFormat="1" applyFont="1" applyBorder="1" applyAlignment="1">
      <alignment horizontal="right" wrapText="1"/>
    </xf>
    <xf numFmtId="0" fontId="25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0" fillId="0" borderId="6" xfId="0" applyFont="1" applyFill="1" applyBorder="1"/>
    <xf numFmtId="166" fontId="0" fillId="0" borderId="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67" fontId="5" fillId="0" borderId="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4" fontId="14" fillId="0" borderId="6" xfId="0" applyNumberFormat="1" applyFont="1" applyBorder="1"/>
    <xf numFmtId="0" fontId="0" fillId="0" borderId="0" xfId="0" applyNumberFormat="1" applyFont="1" applyFill="1" applyBorder="1" applyAlignment="1" applyProtection="1"/>
    <xf numFmtId="166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6" fillId="0" borderId="0" xfId="0" applyFont="1"/>
    <xf numFmtId="5" fontId="20" fillId="0" borderId="0" xfId="0" applyNumberFormat="1" applyFont="1" applyAlignment="1">
      <alignment horizontal="right"/>
    </xf>
    <xf numFmtId="0" fontId="14" fillId="0" borderId="7" xfId="0" applyFont="1" applyBorder="1"/>
    <xf numFmtId="0" fontId="20" fillId="0" borderId="6" xfId="0" applyFont="1" applyBorder="1"/>
    <xf numFmtId="0" fontId="14" fillId="0" borderId="6" xfId="0" applyFont="1" applyFill="1" applyBorder="1"/>
    <xf numFmtId="167" fontId="0" fillId="0" borderId="0" xfId="0" applyNumberFormat="1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0" fontId="20" fillId="0" borderId="6" xfId="0" applyFont="1" applyFill="1" applyBorder="1" applyAlignment="1"/>
    <xf numFmtId="0" fontId="24" fillId="0" borderId="0" xfId="0" applyFont="1" applyFill="1" applyBorder="1"/>
    <xf numFmtId="4" fontId="20" fillId="0" borderId="0" xfId="0" applyNumberFormat="1" applyFont="1" applyFill="1" applyBorder="1" applyAlignment="1"/>
    <xf numFmtId="0" fontId="14" fillId="0" borderId="14" xfId="0" applyFont="1" applyFill="1" applyBorder="1" applyAlignment="1">
      <alignment horizontal="center"/>
    </xf>
    <xf numFmtId="166" fontId="5" fillId="0" borderId="14" xfId="0" applyNumberFormat="1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4" fontId="20" fillId="0" borderId="0" xfId="0" applyNumberFormat="1" applyFont="1" applyFill="1" applyBorder="1"/>
    <xf numFmtId="0" fontId="23" fillId="0" borderId="7" xfId="0" applyFont="1" applyBorder="1" applyAlignment="1">
      <alignment horizontal="left"/>
    </xf>
    <xf numFmtId="4" fontId="14" fillId="0" borderId="6" xfId="0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horizontal="justify" vertical="top" wrapText="1"/>
    </xf>
    <xf numFmtId="0" fontId="23" fillId="3" borderId="11" xfId="0" applyFont="1" applyFill="1" applyBorder="1" applyAlignment="1">
      <alignment horizontal="left"/>
    </xf>
    <xf numFmtId="49" fontId="19" fillId="0" borderId="0" xfId="0" applyNumberFormat="1" applyFont="1" applyAlignment="1">
      <alignment horizontal="justify" wrapText="1"/>
    </xf>
    <xf numFmtId="0" fontId="19" fillId="0" borderId="0" xfId="0" applyFont="1" applyFill="1" applyAlignment="1">
      <alignment horizontal="justify" vertical="top" wrapText="1"/>
    </xf>
    <xf numFmtId="0" fontId="19" fillId="0" borderId="0" xfId="0" applyFont="1" applyAlignment="1">
      <alignment horizontal="justify" vertical="top" wrapText="1"/>
    </xf>
    <xf numFmtId="49" fontId="19" fillId="0" borderId="0" xfId="0" applyNumberFormat="1" applyFont="1" applyAlignment="1">
      <alignment horizontal="justify" vertical="center" wrapText="1"/>
    </xf>
    <xf numFmtId="49" fontId="19" fillId="0" borderId="0" xfId="0" applyNumberFormat="1" applyFont="1" applyAlignment="1">
      <alignment horizontal="left" vertical="center" wrapText="1"/>
    </xf>
    <xf numFmtId="49" fontId="19" fillId="0" borderId="0" xfId="0" applyNumberFormat="1" applyFont="1" applyFill="1" applyAlignment="1">
      <alignment horizontal="justify" vertical="center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1146</xdr:row>
      <xdr:rowOff>0</xdr:rowOff>
    </xdr:from>
    <xdr:ext cx="85725" cy="205408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21831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1145</xdr:row>
      <xdr:rowOff>0</xdr:rowOff>
    </xdr:from>
    <xdr:ext cx="85725" cy="205409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21812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46" name="Text Box 25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47" name="Text Box 25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48" name="Text Box 25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49" name="Text Box 25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0" name="Text Box 25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1" name="Text Box 25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2" name="Text Box 25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3" name="Text Box 25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4" name="Text Box 25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5" name="Text Box 25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6" name="Text Box 25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7" name="Text Box 25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8" name="Text Box 25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59" name="Text Box 25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0" name="Text Box 26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1" name="Text Box 26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2" name="Text Box 26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3" name="Text Box 26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4" name="Text Box 26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5" name="Text Box 26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6" name="Text Box 26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7" name="Text Box 26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8" name="Text Box 26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69" name="Text Box 26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0" name="Text Box 26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1" name="Text Box 26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2" name="Text Box 26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3" name="Text Box 26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4" name="Text Box 26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5" name="Text Box 26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6" name="Text Box 26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7" name="Text Box 26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8" name="Text Box 26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79" name="Text Box 26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0" name="Text Box 26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1" name="Text Box 26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2" name="Text Box 26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3" name="Text Box 26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4" name="Text Box 26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5" name="Text Box 26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6" name="Text Box 26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7" name="Text Box 26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8" name="Text Box 26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89" name="Text Box 26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0" name="Text Box 26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1" name="Text Box 26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2" name="Text Box 26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3" name="Text Box 26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4" name="Text Box 26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5" name="Text Box 26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6" name="Text Box 26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7" name="Text Box 26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8" name="Text Box 26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699" name="Text Box 26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0" name="Text Box 26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1" name="Text Box 26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2" name="Text Box 26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3" name="Text Box 26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4" name="Text Box 26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5" name="Text Box 26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6" name="Text Box 26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7" name="Text Box 26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8" name="Text Box 26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09" name="Text Box 26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0" name="Text Box 26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1" name="Text Box 26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2" name="Text Box 26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3" name="Text Box 26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4" name="Text Box 26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5" name="Text Box 26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6" name="Text Box 26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7" name="Text Box 26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8" name="Text Box 27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19" name="Text Box 27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0" name="Text Box 27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1" name="Text Box 27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2" name="Text Box 27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3" name="Text Box 27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4" name="Text Box 27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5" name="Text Box 27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6" name="Text Box 27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7" name="Text Box 27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8" name="Text Box 27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29" name="Text Box 27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0" name="Text Box 27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1" name="Text Box 27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2" name="Text Box 27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3" name="Text Box 27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4" name="Text Box 27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5" name="Text Box 27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6" name="Text Box 27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7" name="Text Box 27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8" name="Text Box 27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39" name="Text Box 27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0" name="Text Box 27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1" name="Text Box 27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2" name="Text Box 27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3" name="Text Box 27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4" name="Text Box 27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5" name="Text Box 27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6" name="Text Box 27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7" name="Text Box 27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8" name="Text Box 27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49" name="Text Box 27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0" name="Text Box 27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1" name="Text Box 27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2" name="Text Box 27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3" name="Text Box 27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4" name="Text Box 27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5" name="Text Box 27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6" name="Text Box 27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7" name="Text Box 27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8" name="Text Box 27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59" name="Text Box 27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0" name="Text Box 27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1" name="Text Box 27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2" name="Text Box 27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3" name="Text Box 27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4" name="Text Box 27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5" name="Text Box 27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6" name="Text Box 27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7" name="Text Box 27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8" name="Text Box 27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69" name="Text Box 27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0" name="Text Box 27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1" name="Text Box 27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2" name="Text Box 27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3" name="Text Box 27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4" name="Text Box 27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5" name="Text Box 27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6" name="Text Box 27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7" name="Text Box 27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8" name="Text Box 27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79" name="Text Box 27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0" name="Text Box 27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1" name="Text Box 27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2" name="Text Box 27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3" name="Text Box 27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4" name="Text Box 27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5" name="Text Box 27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6" name="Text Box 27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7" name="Text Box 27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8" name="Text Box 27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89" name="Text Box 27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0" name="Text Box 27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1" name="Text Box 27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2" name="Text Box 27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3" name="Text Box 27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4" name="Text Box 27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5" name="Text Box 27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6" name="Text Box 27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7" name="Text Box 27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8" name="Text Box 27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799" name="Text Box 27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0" name="Text Box 27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1" name="Text Box 27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2" name="Text Box 27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3" name="Text Box 27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4" name="Text Box 27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5" name="Text Box 27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6" name="Text Box 27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7" name="Text Box 27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8" name="Text Box 27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09" name="Text Box 27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0" name="Text Box 27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1" name="Text Box 27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2" name="Text Box 27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3" name="Text Box 27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4" name="Text Box 27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5" name="Text Box 27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6" name="Text Box 27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7" name="Text Box 27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8" name="Text Box 28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19" name="Text Box 28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0" name="Text Box 28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1" name="Text Box 28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2" name="Text Box 28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3" name="Text Box 28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4" name="Text Box 28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5" name="Text Box 28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6" name="Text Box 28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7" name="Text Box 28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8" name="Text Box 28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29" name="Text Box 28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0" name="Text Box 28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1" name="Text Box 28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2" name="Text Box 28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3" name="Text Box 28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4" name="Text Box 28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5" name="Text Box 28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6" name="Text Box 28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7" name="Text Box 28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8" name="Text Box 28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39" name="Text Box 28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0" name="Text Box 28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1" name="Text Box 28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2" name="Text Box 28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3" name="Text Box 28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4" name="Text Box 28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5" name="Text Box 28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6" name="Text Box 28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7" name="Text Box 28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8" name="Text Box 28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49" name="Text Box 28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0" name="Text Box 28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1" name="Text Box 28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2" name="Text Box 28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3" name="Text Box 28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4" name="Text Box 28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5" name="Text Box 28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6" name="Text Box 28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7" name="Text Box 28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8" name="Text Box 28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59" name="Text Box 28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0" name="Text Box 28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1" name="Text Box 28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2" name="Text Box 28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3" name="Text Box 28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4" name="Text Box 28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5" name="Text Box 28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6" name="Text Box 28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7" name="Text Box 28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8" name="Text Box 28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69" name="Text Box 28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0" name="Text Box 28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1" name="Text Box 28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2" name="Text Box 28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3" name="Text Box 28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4" name="Text Box 28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5" name="Text Box 28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6" name="Text Box 28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7" name="Text Box 28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8" name="Text Box 28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79" name="Text Box 28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0" name="Text Box 28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1" name="Text Box 28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2" name="Text Box 28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3" name="Text Box 28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4" name="Text Box 28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5" name="Text Box 28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6" name="Text Box 28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7" name="Text Box 28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8" name="Text Box 28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89" name="Text Box 28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0" name="Text Box 28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1" name="Text Box 28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2" name="Text Box 28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3" name="Text Box 28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4" name="Text Box 28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5" name="Text Box 28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6" name="Text Box 28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7" name="Text Box 28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8" name="Text Box 28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899" name="Text Box 28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0" name="Text Box 28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1" name="Text Box 28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2" name="Text Box 28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3" name="Text Box 28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4" name="Text Box 28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5" name="Text Box 28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6" name="Text Box 28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7" name="Text Box 28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8" name="Text Box 28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09" name="Text Box 28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0" name="Text Box 28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1" name="Text Box 28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2" name="Text Box 28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3" name="Text Box 28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4" name="Text Box 28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5" name="Text Box 28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6" name="Text Box 28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7" name="Text Box 28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8" name="Text Box 29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19" name="Text Box 29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0" name="Text Box 29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1" name="Text Box 29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2" name="Text Box 29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3" name="Text Box 29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4" name="Text Box 29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5" name="Text Box 29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6" name="Text Box 29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7" name="Text Box 29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8" name="Text Box 29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29" name="Text Box 29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0" name="Text Box 29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1" name="Text Box 29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2" name="Text Box 29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3" name="Text Box 29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4" name="Text Box 29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5" name="Text Box 29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6" name="Text Box 29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7" name="Text Box 29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8" name="Text Box 29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39" name="Text Box 29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0" name="Text Box 29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1" name="Text Box 29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2" name="Text Box 29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3" name="Text Box 29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4" name="Text Box 29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5" name="Text Box 29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6" name="Text Box 29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7" name="Text Box 29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8" name="Text Box 29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49" name="Text Box 29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0" name="Text Box 29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1" name="Text Box 29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2" name="Text Box 29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3" name="Text Box 29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4" name="Text Box 29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5" name="Text Box 29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6" name="Text Box 29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7" name="Text Box 29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8" name="Text Box 29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59" name="Text Box 29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0" name="Text Box 29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1" name="Text Box 29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2" name="Text Box 29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3" name="Text Box 29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4" name="Text Box 29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5" name="Text Box 29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6" name="Text Box 29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7" name="Text Box 29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8" name="Text Box 29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69" name="Text Box 29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0" name="Text Box 29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1" name="Text Box 29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2" name="Text Box 29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3" name="Text Box 29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4" name="Text Box 29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5" name="Text Box 29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6" name="Text Box 29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7" name="Text Box 29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8" name="Text Box 29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79" name="Text Box 29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0" name="Text Box 29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1" name="Text Box 29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2" name="Text Box 29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3" name="Text Box 29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4" name="Text Box 29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5" name="Text Box 29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6" name="Text Box 29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7" name="Text Box 29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8" name="Text Box 29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89" name="Text Box 29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0" name="Text Box 29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1" name="Text Box 29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2" name="Text Box 29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3" name="Text Box 29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4" name="Text Box 29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5" name="Text Box 29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6" name="Text Box 29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7" name="Text Box 29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8" name="Text Box 29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5999" name="Text Box 29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0" name="Text Box 29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1" name="Text Box 29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2" name="Text Box 29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3" name="Text Box 29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4" name="Text Box 29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5" name="Text Box 29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6" name="Text Box 29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7" name="Text Box 29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8" name="Text Box 29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09" name="Text Box 29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0" name="Text Box 29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1" name="Text Box 29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2" name="Text Box 29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3" name="Text Box 29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4" name="Text Box 29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5" name="Text Box 29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6" name="Text Box 29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7" name="Text Box 29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8" name="Text Box 30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19" name="Text Box 30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0" name="Text Box 30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1" name="Text Box 30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2" name="Text Box 30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3" name="Text Box 30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4" name="Text Box 30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5" name="Text Box 30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6" name="Text Box 30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7" name="Text Box 30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8" name="Text Box 30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29" name="Text Box 30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0" name="Text Box 30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1" name="Text Box 30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2" name="Text Box 30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3" name="Text Box 30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4" name="Text Box 30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5" name="Text Box 30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6" name="Text Box 30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7" name="Text Box 30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8" name="Text Box 30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39" name="Text Box 30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0" name="Text Box 30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1" name="Text Box 30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2" name="Text Box 30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3" name="Text Box 30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4" name="Text Box 30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5" name="Text Box 30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6" name="Text Box 30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7" name="Text Box 30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8" name="Text Box 30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49" name="Text Box 30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0" name="Text Box 30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1" name="Text Box 30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2" name="Text Box 30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3" name="Text Box 30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4" name="Text Box 30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5" name="Text Box 30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6" name="Text Box 30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7" name="Text Box 30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8" name="Text Box 30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59" name="Text Box 30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0" name="Text Box 30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1" name="Text Box 30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2" name="Text Box 30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3" name="Text Box 30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4" name="Text Box 30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5" name="Text Box 30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6" name="Text Box 30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7" name="Text Box 30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8" name="Text Box 30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69" name="Text Box 30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0" name="Text Box 30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1" name="Text Box 30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2" name="Text Box 30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3" name="Text Box 30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4" name="Text Box 30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5" name="Text Box 30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6" name="Text Box 30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7" name="Text Box 30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8" name="Text Box 30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79" name="Text Box 30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0" name="Text Box 30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1" name="Text Box 30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2" name="Text Box 30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3" name="Text Box 30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4" name="Text Box 30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5" name="Text Box 30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6" name="Text Box 30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7" name="Text Box 30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8" name="Text Box 30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89" name="Text Box 30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0" name="Text Box 30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1" name="Text Box 30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2" name="Text Box 30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3" name="Text Box 30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4" name="Text Box 30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5" name="Text Box 30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6" name="Text Box 30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7" name="Text Box 30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8" name="Text Box 30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099" name="Text Box 30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0" name="Text Box 30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1" name="Text Box 30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2" name="Text Box 30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3" name="Text Box 30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4" name="Text Box 30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5" name="Text Box 30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6" name="Text Box 30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7" name="Text Box 30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8" name="Text Box 30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09" name="Text Box 30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0" name="Text Box 30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1" name="Text Box 30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2" name="Text Box 30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3" name="Text Box 30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4" name="Text Box 30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5" name="Text Box 30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6" name="Text Box 30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7" name="Text Box 30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8" name="Text Box 31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19" name="Text Box 31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0" name="Text Box 31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1" name="Text Box 31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2" name="Text Box 31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3" name="Text Box 31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4" name="Text Box 31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5" name="Text Box 31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6" name="Text Box 31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7" name="Text Box 31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8" name="Text Box 31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29" name="Text Box 31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0" name="Text Box 31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1" name="Text Box 31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2" name="Text Box 31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3" name="Text Box 31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4" name="Text Box 31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5" name="Text Box 31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6" name="Text Box 31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7" name="Text Box 31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8" name="Text Box 31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39" name="Text Box 31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0" name="Text Box 31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1" name="Text Box 31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2" name="Text Box 31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3" name="Text Box 31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4" name="Text Box 31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5" name="Text Box 31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6" name="Text Box 31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7" name="Text Box 31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8" name="Text Box 31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49" name="Text Box 31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0" name="Text Box 31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1" name="Text Box 31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2" name="Text Box 31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3" name="Text Box 31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4" name="Text Box 31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5" name="Text Box 31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6" name="Text Box 31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7" name="Text Box 31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8" name="Text Box 31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59" name="Text Box 31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0" name="Text Box 31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1" name="Text Box 31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2" name="Text Box 31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3" name="Text Box 31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4" name="Text Box 31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5" name="Text Box 31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6" name="Text Box 31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7" name="Text Box 31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8" name="Text Box 31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69" name="Text Box 31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0" name="Text Box 31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1" name="Text Box 31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2" name="Text Box 31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3" name="Text Box 31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4" name="Text Box 31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5" name="Text Box 31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6" name="Text Box 31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7" name="Text Box 31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8" name="Text Box 31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79" name="Text Box 31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0" name="Text Box 31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1" name="Text Box 31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2" name="Text Box 31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3" name="Text Box 31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4" name="Text Box 31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5" name="Text Box 31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6" name="Text Box 31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7" name="Text Box 31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8" name="Text Box 31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89" name="Text Box 31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0" name="Text Box 31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1" name="Text Box 31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2" name="Text Box 31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3" name="Text Box 31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4" name="Text Box 31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5" name="Text Box 31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6" name="Text Box 31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7" name="Text Box 31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8" name="Text Box 31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199" name="Text Box 31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0" name="Text Box 31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1" name="Text Box 31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2" name="Text Box 31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3" name="Text Box 31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4" name="Text Box 31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5" name="Text Box 31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6" name="Text Box 31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7" name="Text Box 31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8" name="Text Box 31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09" name="Text Box 31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0" name="Text Box 31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1" name="Text Box 31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2" name="Text Box 31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3" name="Text Box 31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4" name="Text Box 31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5" name="Text Box 31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6" name="Text Box 31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7" name="Text Box 31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8" name="Text Box 32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19" name="Text Box 32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0" name="Text Box 32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1" name="Text Box 32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2" name="Text Box 32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3" name="Text Box 32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4" name="Text Box 32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5" name="Text Box 32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6" name="Text Box 32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7" name="Text Box 32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8" name="Text Box 32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29" name="Text Box 32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0" name="Text Box 32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1" name="Text Box 32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2" name="Text Box 32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3" name="Text Box 32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4" name="Text Box 32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5" name="Text Box 32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6" name="Text Box 32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7" name="Text Box 32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8" name="Text Box 32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39" name="Text Box 32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0" name="Text Box 32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1" name="Text Box 32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2" name="Text Box 32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3" name="Text Box 32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4" name="Text Box 32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5" name="Text Box 32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6" name="Text Box 32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7" name="Text Box 32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8" name="Text Box 32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49" name="Text Box 32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0" name="Text Box 32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1" name="Text Box 32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2" name="Text Box 32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3" name="Text Box 32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4" name="Text Box 32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5" name="Text Box 32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6" name="Text Box 32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7" name="Text Box 32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8" name="Text Box 32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59" name="Text Box 32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0" name="Text Box 32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1" name="Text Box 32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2" name="Text Box 32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3" name="Text Box 32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4" name="Text Box 32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5" name="Text Box 32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6" name="Text Box 32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7" name="Text Box 32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8" name="Text Box 32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69" name="Text Box 32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0" name="Text Box 32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1" name="Text Box 32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2" name="Text Box 32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3" name="Text Box 32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4" name="Text Box 32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5" name="Text Box 32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6" name="Text Box 32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7" name="Text Box 32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8" name="Text Box 32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79" name="Text Box 32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0" name="Text Box 32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1" name="Text Box 32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2" name="Text Box 32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3" name="Text Box 32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4" name="Text Box 32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5" name="Text Box 32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6" name="Text Box 32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7" name="Text Box 32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8" name="Text Box 32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89" name="Text Box 32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0" name="Text Box 32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1" name="Text Box 32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2" name="Text Box 32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3" name="Text Box 32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4" name="Text Box 32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5" name="Text Box 32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6" name="Text Box 32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7" name="Text Box 32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8" name="Text Box 32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299" name="Text Box 32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0" name="Text Box 32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1" name="Text Box 32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2" name="Text Box 32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3" name="Text Box 32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4" name="Text Box 32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5" name="Text Box 32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6" name="Text Box 32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7" name="Text Box 32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8" name="Text Box 32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09" name="Text Box 32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0" name="Text Box 32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1" name="Text Box 32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2" name="Text Box 32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3" name="Text Box 32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4" name="Text Box 32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5" name="Text Box 32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6" name="Text Box 32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7" name="Text Box 32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8" name="Text Box 33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19" name="Text Box 33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0" name="Text Box 33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1" name="Text Box 33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2" name="Text Box 33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3" name="Text Box 33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4" name="Text Box 33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5" name="Text Box 33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6" name="Text Box 33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7" name="Text Box 33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8" name="Text Box 33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29" name="Text Box 33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0" name="Text Box 33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1" name="Text Box 33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2" name="Text Box 33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3" name="Text Box 33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4" name="Text Box 33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5" name="Text Box 33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6" name="Text Box 33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7" name="Text Box 33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8" name="Text Box 33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39" name="Text Box 33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0" name="Text Box 33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1" name="Text Box 33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2" name="Text Box 33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3" name="Text Box 33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4" name="Text Box 33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5" name="Text Box 33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6" name="Text Box 33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7" name="Text Box 33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8" name="Text Box 33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49" name="Text Box 33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0" name="Text Box 33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1" name="Text Box 33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2" name="Text Box 33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3" name="Text Box 33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4" name="Text Box 33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5" name="Text Box 33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6" name="Text Box 33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7" name="Text Box 33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8" name="Text Box 33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59" name="Text Box 33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0" name="Text Box 33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1" name="Text Box 33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2" name="Text Box 33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3" name="Text Box 33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4" name="Text Box 33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5" name="Text Box 33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6" name="Text Box 33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7" name="Text Box 33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8" name="Text Box 33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69" name="Text Box 33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0" name="Text Box 33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1" name="Text Box 33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2" name="Text Box 33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3" name="Text Box 33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4" name="Text Box 33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5" name="Text Box 33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6" name="Text Box 33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7" name="Text Box 33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8" name="Text Box 33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79" name="Text Box 33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0" name="Text Box 33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1" name="Text Box 33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2" name="Text Box 33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3" name="Text Box 33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4" name="Text Box 33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5" name="Text Box 33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6" name="Text Box 33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7" name="Text Box 33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8" name="Text Box 33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89" name="Text Box 33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0" name="Text Box 33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1" name="Text Box 33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2" name="Text Box 33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3" name="Text Box 33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4" name="Text Box 33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5" name="Text Box 33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6" name="Text Box 33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7" name="Text Box 33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8" name="Text Box 33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399" name="Text Box 33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0" name="Text Box 33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1" name="Text Box 33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2" name="Text Box 33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3" name="Text Box 33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4" name="Text Box 33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5" name="Text Box 33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6" name="Text Box 33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7" name="Text Box 33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8" name="Text Box 33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09" name="Text Box 33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0" name="Text Box 33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1" name="Text Box 33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2" name="Text Box 33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3" name="Text Box 33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4" name="Text Box 33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5" name="Text Box 33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6" name="Text Box 33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7" name="Text Box 33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8" name="Text Box 34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19" name="Text Box 34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0" name="Text Box 34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1" name="Text Box 34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2" name="Text Box 34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3" name="Text Box 34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4" name="Text Box 34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5" name="Text Box 34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6" name="Text Box 34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7" name="Text Box 34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8" name="Text Box 34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29" name="Text Box 34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0" name="Text Box 34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1" name="Text Box 34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2" name="Text Box 34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3" name="Text Box 34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4" name="Text Box 34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5" name="Text Box 34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6" name="Text Box 34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7" name="Text Box 34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8" name="Text Box 34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39" name="Text Box 34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0" name="Text Box 34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1" name="Text Box 34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2" name="Text Box 34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3" name="Text Box 34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4" name="Text Box 34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5" name="Text Box 34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6" name="Text Box 34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7" name="Text Box 34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8" name="Text Box 34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49" name="Text Box 34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0" name="Text Box 34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1" name="Text Box 34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2" name="Text Box 34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3" name="Text Box 34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4" name="Text Box 34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5" name="Text Box 34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6" name="Text Box 34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7" name="Text Box 34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8" name="Text Box 34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59" name="Text Box 34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0" name="Text Box 34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1" name="Text Box 34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2" name="Text Box 34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3" name="Text Box 34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4" name="Text Box 34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5" name="Text Box 34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6" name="Text Box 34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7" name="Text Box 34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8" name="Text Box 34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69" name="Text Box 34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0" name="Text Box 34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1" name="Text Box 34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2" name="Text Box 34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3" name="Text Box 34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4" name="Text Box 34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5" name="Text Box 34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6" name="Text Box 34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7" name="Text Box 34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8" name="Text Box 34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79" name="Text Box 34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0" name="Text Box 34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1" name="Text Box 34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2" name="Text Box 34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3" name="Text Box 34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4" name="Text Box 34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5" name="Text Box 34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6" name="Text Box 34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7" name="Text Box 34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8" name="Text Box 34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89" name="Text Box 34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0" name="Text Box 34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1" name="Text Box 34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2" name="Text Box 34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3" name="Text Box 34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4" name="Text Box 34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5" name="Text Box 34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6" name="Text Box 34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7" name="Text Box 34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8" name="Text Box 34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499" name="Text Box 34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0" name="Text Box 34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1" name="Text Box 34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2" name="Text Box 34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3" name="Text Box 34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4" name="Text Box 34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5" name="Text Box 34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6" name="Text Box 34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7" name="Text Box 34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8" name="Text Box 34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09" name="Text Box 34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0" name="Text Box 34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1" name="Text Box 34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2" name="Text Box 34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3" name="Text Box 34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4" name="Text Box 34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5" name="Text Box 34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6" name="Text Box 34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7" name="Text Box 34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8" name="Text Box 35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19" name="Text Box 35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0" name="Text Box 35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1" name="Text Box 35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2" name="Text Box 35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3" name="Text Box 35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4" name="Text Box 35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5" name="Text Box 35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6" name="Text Box 35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7" name="Text Box 35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8" name="Text Box 35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29" name="Text Box 35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0" name="Text Box 35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1" name="Text Box 35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2" name="Text Box 35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3" name="Text Box 35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4" name="Text Box 35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5" name="Text Box 35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6" name="Text Box 35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7" name="Text Box 35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8" name="Text Box 35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39" name="Text Box 35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0" name="Text Box 35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1" name="Text Box 35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2" name="Text Box 35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3" name="Text Box 35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4" name="Text Box 35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5" name="Text Box 35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6" name="Text Box 35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7" name="Text Box 35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8" name="Text Box 35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49" name="Text Box 35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0" name="Text Box 35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1" name="Text Box 35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2" name="Text Box 35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3" name="Text Box 35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4" name="Text Box 35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5" name="Text Box 35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6" name="Text Box 35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7" name="Text Box 35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8" name="Text Box 35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59" name="Text Box 35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0" name="Text Box 35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1" name="Text Box 35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2" name="Text Box 35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3" name="Text Box 35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4" name="Text Box 35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5" name="Text Box 35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6" name="Text Box 35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7" name="Text Box 35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8" name="Text Box 35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69" name="Text Box 35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0" name="Text Box 35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1" name="Text Box 35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2" name="Text Box 35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3" name="Text Box 35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4" name="Text Box 35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5" name="Text Box 35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6" name="Text Box 35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7" name="Text Box 35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8" name="Text Box 35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79" name="Text Box 35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0" name="Text Box 35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1" name="Text Box 35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2" name="Text Box 35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3" name="Text Box 35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4" name="Text Box 35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5" name="Text Box 35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6" name="Text Box 35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7" name="Text Box 35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8" name="Text Box 35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89" name="Text Box 35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0" name="Text Box 35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1" name="Text Box 35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2" name="Text Box 35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3" name="Text Box 35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4" name="Text Box 35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5" name="Text Box 35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6" name="Text Box 35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7" name="Text Box 35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8" name="Text Box 35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599" name="Text Box 35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0" name="Text Box 35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1" name="Text Box 35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2" name="Text Box 35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3" name="Text Box 35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4" name="Text Box 35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5" name="Text Box 35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6" name="Text Box 35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7" name="Text Box 35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8" name="Text Box 35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09" name="Text Box 35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0" name="Text Box 35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1" name="Text Box 35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2" name="Text Box 35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3" name="Text Box 35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4" name="Text Box 35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5" name="Text Box 35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6" name="Text Box 35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7" name="Text Box 35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8" name="Text Box 36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19" name="Text Box 36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0" name="Text Box 36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1" name="Text Box 36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2" name="Text Box 36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3" name="Text Box 36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4" name="Text Box 36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5" name="Text Box 36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6" name="Text Box 36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7" name="Text Box 36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8" name="Text Box 36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29" name="Text Box 36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0" name="Text Box 36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1" name="Text Box 36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2" name="Text Box 36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3" name="Text Box 36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4" name="Text Box 36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5" name="Text Box 36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6" name="Text Box 36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7" name="Text Box 36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8" name="Text Box 36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39" name="Text Box 36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0" name="Text Box 36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1" name="Text Box 36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2" name="Text Box 36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3" name="Text Box 36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4" name="Text Box 36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5" name="Text Box 36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6" name="Text Box 36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7" name="Text Box 36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8" name="Text Box 36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49" name="Text Box 36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0" name="Text Box 36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1" name="Text Box 36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2" name="Text Box 36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3" name="Text Box 36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4" name="Text Box 36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5" name="Text Box 36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6" name="Text Box 36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7" name="Text Box 36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8" name="Text Box 36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59" name="Text Box 36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0" name="Text Box 36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1" name="Text Box 36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2" name="Text Box 36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3" name="Text Box 36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4" name="Text Box 36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5" name="Text Box 36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6" name="Text Box 36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7" name="Text Box 36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8" name="Text Box 36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69" name="Text Box 36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0" name="Text Box 36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1" name="Text Box 36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2" name="Text Box 36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3" name="Text Box 36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4" name="Text Box 36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5" name="Text Box 36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6" name="Text Box 36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7" name="Text Box 36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8" name="Text Box 36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79" name="Text Box 36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0" name="Text Box 36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1" name="Text Box 36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2" name="Text Box 36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3" name="Text Box 36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4" name="Text Box 36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5" name="Text Box 36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6" name="Text Box 36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7" name="Text Box 36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8" name="Text Box 36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89" name="Text Box 36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0" name="Text Box 36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1" name="Text Box 36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2" name="Text Box 36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3" name="Text Box 36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4" name="Text Box 36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5" name="Text Box 36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6" name="Text Box 36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7" name="Text Box 36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8" name="Text Box 36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699" name="Text Box 36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0" name="Text Box 36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1" name="Text Box 36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2" name="Text Box 36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3" name="Text Box 36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4" name="Text Box 36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5" name="Text Box 36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6" name="Text Box 36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7" name="Text Box 36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8" name="Text Box 36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09" name="Text Box 36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0" name="Text Box 36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1" name="Text Box 36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2" name="Text Box 36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3" name="Text Box 36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4" name="Text Box 36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5" name="Text Box 36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6" name="Text Box 36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7" name="Text Box 36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8" name="Text Box 37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19" name="Text Box 37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0" name="Text Box 37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1" name="Text Box 37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2" name="Text Box 37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3" name="Text Box 37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4" name="Text Box 37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5" name="Text Box 37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6" name="Text Box 37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7" name="Text Box 37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8" name="Text Box 37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29" name="Text Box 37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0" name="Text Box 37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1" name="Text Box 37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2" name="Text Box 37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3" name="Text Box 37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4" name="Text Box 37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5" name="Text Box 37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6" name="Text Box 37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7" name="Text Box 37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8" name="Text Box 37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39" name="Text Box 37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0" name="Text Box 37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1" name="Text Box 37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2" name="Text Box 37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3" name="Text Box 37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4" name="Text Box 37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5" name="Text Box 37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6" name="Text Box 37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7" name="Text Box 37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8" name="Text Box 37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49" name="Text Box 37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0" name="Text Box 37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1" name="Text Box 37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2" name="Text Box 37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3" name="Text Box 37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4" name="Text Box 37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5" name="Text Box 37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6" name="Text Box 37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7" name="Text Box 37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8" name="Text Box 37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59" name="Text Box 37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0" name="Text Box 37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1" name="Text Box 37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2" name="Text Box 37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3" name="Text Box 37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4" name="Text Box 37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5" name="Text Box 37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6" name="Text Box 37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7" name="Text Box 37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8" name="Text Box 37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69" name="Text Box 37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0" name="Text Box 37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1" name="Text Box 37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2" name="Text Box 37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3" name="Text Box 37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4" name="Text Box 37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5" name="Text Box 37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6" name="Text Box 37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7" name="Text Box 37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8" name="Text Box 37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79" name="Text Box 37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0" name="Text Box 37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1" name="Text Box 37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2" name="Text Box 37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3" name="Text Box 37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4" name="Text Box 37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5" name="Text Box 37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6" name="Text Box 37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7" name="Text Box 37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8" name="Text Box 37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89" name="Text Box 37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0" name="Text Box 37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1" name="Text Box 37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2" name="Text Box 37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3" name="Text Box 37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4" name="Text Box 37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5" name="Text Box 37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6" name="Text Box 37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7" name="Text Box 37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8" name="Text Box 37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799" name="Text Box 37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0" name="Text Box 37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1" name="Text Box 37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2" name="Text Box 37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3" name="Text Box 37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4" name="Text Box 37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5" name="Text Box 37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6" name="Text Box 37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7" name="Text Box 37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8" name="Text Box 37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09" name="Text Box 37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0" name="Text Box 37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1" name="Text Box 37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2" name="Text Box 37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3" name="Text Box 37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4" name="Text Box 37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5" name="Text Box 37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6" name="Text Box 37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7" name="Text Box 37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8" name="Text Box 38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19" name="Text Box 38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0" name="Text Box 38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1" name="Text Box 38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2" name="Text Box 38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3" name="Text Box 38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4" name="Text Box 38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5" name="Text Box 38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6" name="Text Box 38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7" name="Text Box 38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8" name="Text Box 38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29" name="Text Box 38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0" name="Text Box 38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1" name="Text Box 38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2" name="Text Box 38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3" name="Text Box 38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4" name="Text Box 38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5" name="Text Box 38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6" name="Text Box 38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7" name="Text Box 38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8" name="Text Box 38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39" name="Text Box 38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0" name="Text Box 38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1" name="Text Box 38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2" name="Text Box 38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3" name="Text Box 38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4" name="Text Box 38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5" name="Text Box 38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6" name="Text Box 38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7" name="Text Box 38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8" name="Text Box 38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49" name="Text Box 38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0" name="Text Box 38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1" name="Text Box 38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2" name="Text Box 38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3" name="Text Box 38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4" name="Text Box 38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5" name="Text Box 38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6" name="Text Box 38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7" name="Text Box 38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8" name="Text Box 38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59" name="Text Box 38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0" name="Text Box 38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1" name="Text Box 38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2" name="Text Box 38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3" name="Text Box 38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4" name="Text Box 38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5" name="Text Box 38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6" name="Text Box 38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7" name="Text Box 38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8" name="Text Box 38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69" name="Text Box 38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0" name="Text Box 38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1" name="Text Box 38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2" name="Text Box 38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3" name="Text Box 38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4" name="Text Box 38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5" name="Text Box 38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6" name="Text Box 38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7" name="Text Box 38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8" name="Text Box 38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79" name="Text Box 38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0" name="Text Box 38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1" name="Text Box 38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2" name="Text Box 38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3" name="Text Box 38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4" name="Text Box 38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5" name="Text Box 38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6" name="Text Box 38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7" name="Text Box 38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8" name="Text Box 38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89" name="Text Box 38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0" name="Text Box 38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1" name="Text Box 38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2" name="Text Box 38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3" name="Text Box 38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4" name="Text Box 38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5" name="Text Box 38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6" name="Text Box 38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7" name="Text Box 38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8" name="Text Box 38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899" name="Text Box 38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0" name="Text Box 38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1" name="Text Box 38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2" name="Text Box 38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3" name="Text Box 38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4" name="Text Box 38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5" name="Text Box 38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6" name="Text Box 38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7" name="Text Box 38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8" name="Text Box 38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09" name="Text Box 38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0" name="Text Box 38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1" name="Text Box 38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2" name="Text Box 38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3" name="Text Box 38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4" name="Text Box 38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5" name="Text Box 38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6" name="Text Box 38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7" name="Text Box 38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8" name="Text Box 39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19" name="Text Box 39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0" name="Text Box 39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1" name="Text Box 39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2" name="Text Box 39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3" name="Text Box 39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4" name="Text Box 39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5" name="Text Box 39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6" name="Text Box 39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7" name="Text Box 39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8" name="Text Box 39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29" name="Text Box 39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0" name="Text Box 39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1" name="Text Box 39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2" name="Text Box 39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3" name="Text Box 39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4" name="Text Box 39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5" name="Text Box 39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6" name="Text Box 39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7" name="Text Box 39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8" name="Text Box 39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39" name="Text Box 39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0" name="Text Box 39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1" name="Text Box 39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2" name="Text Box 39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3" name="Text Box 39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4" name="Text Box 39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5" name="Text Box 39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6" name="Text Box 39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7" name="Text Box 39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8" name="Text Box 39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49" name="Text Box 39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0" name="Text Box 39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1" name="Text Box 39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2" name="Text Box 39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3" name="Text Box 39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4" name="Text Box 39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5" name="Text Box 39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6" name="Text Box 39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7" name="Text Box 39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8" name="Text Box 39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59" name="Text Box 39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0" name="Text Box 39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1" name="Text Box 39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2" name="Text Box 39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3" name="Text Box 39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4" name="Text Box 39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5" name="Text Box 39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6" name="Text Box 39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7" name="Text Box 39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8" name="Text Box 39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69" name="Text Box 39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0" name="Text Box 39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1" name="Text Box 39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2" name="Text Box 39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3" name="Text Box 39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4" name="Text Box 39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5" name="Text Box 39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6" name="Text Box 39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7" name="Text Box 39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8" name="Text Box 39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79" name="Text Box 39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0" name="Text Box 39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1" name="Text Box 39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2" name="Text Box 39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3" name="Text Box 39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4" name="Text Box 39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5" name="Text Box 39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6" name="Text Box 39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7" name="Text Box 39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8" name="Text Box 39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89" name="Text Box 39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0" name="Text Box 39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1" name="Text Box 39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2" name="Text Box 39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3" name="Text Box 39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4" name="Text Box 39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5" name="Text Box 39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6" name="Text Box 39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7" name="Text Box 39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8" name="Text Box 39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6999" name="Text Box 39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0" name="Text Box 39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1" name="Text Box 39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2" name="Text Box 39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3" name="Text Box 39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4" name="Text Box 39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5" name="Text Box 39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6" name="Text Box 39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7" name="Text Box 39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8" name="Text Box 39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09" name="Text Box 39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0" name="Text Box 39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1" name="Text Box 39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2" name="Text Box 39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3" name="Text Box 39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4" name="Text Box 39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5" name="Text Box 39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6" name="Text Box 39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7" name="Text Box 39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8" name="Text Box 40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19" name="Text Box 40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0" name="Text Box 40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1" name="Text Box 40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2" name="Text Box 40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3" name="Text Box 40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4" name="Text Box 40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5" name="Text Box 40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6" name="Text Box 40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7" name="Text Box 40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8" name="Text Box 40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29" name="Text Box 40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0" name="Text Box 40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1" name="Text Box 40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2" name="Text Box 40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3" name="Text Box 40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4" name="Text Box 40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5" name="Text Box 40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6" name="Text Box 40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7" name="Text Box 40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8" name="Text Box 40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39" name="Text Box 40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0" name="Text Box 40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1" name="Text Box 40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2" name="Text Box 40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3" name="Text Box 40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4" name="Text Box 40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5" name="Text Box 40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6" name="Text Box 40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7" name="Text Box 40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8" name="Text Box 40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49" name="Text Box 40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0" name="Text Box 40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1" name="Text Box 40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2" name="Text Box 40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3" name="Text Box 40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4" name="Text Box 40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5" name="Text Box 40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6" name="Text Box 40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7" name="Text Box 40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8" name="Text Box 40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59" name="Text Box 40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0" name="Text Box 40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1" name="Text Box 40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2" name="Text Box 40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3" name="Text Box 40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4" name="Text Box 40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5" name="Text Box 40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6" name="Text Box 40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7" name="Text Box 40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8" name="Text Box 40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69" name="Text Box 40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0" name="Text Box 40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1" name="Text Box 40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2" name="Text Box 40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3" name="Text Box 40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4" name="Text Box 40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5" name="Text Box 40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6" name="Text Box 40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7" name="Text Box 40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8" name="Text Box 40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79" name="Text Box 40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0" name="Text Box 40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1" name="Text Box 40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2" name="Text Box 40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3" name="Text Box 40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4" name="Text Box 40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5" name="Text Box 40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6" name="Text Box 40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7" name="Text Box 40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8" name="Text Box 40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89" name="Text Box 40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0" name="Text Box 40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1" name="Text Box 40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2" name="Text Box 40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3" name="Text Box 40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4" name="Text Box 40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5" name="Text Box 40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6" name="Text Box 40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7" name="Text Box 40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8" name="Text Box 40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099" name="Text Box 40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0" name="Text Box 40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1" name="Text Box 40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2" name="Text Box 40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3" name="Text Box 40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4" name="Text Box 40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5" name="Text Box 40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6" name="Text Box 40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7" name="Text Box 40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8" name="Text Box 40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09" name="Text Box 40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0" name="Text Box 40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1" name="Text Box 40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2" name="Text Box 40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3" name="Text Box 40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4" name="Text Box 40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5" name="Text Box 40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6" name="Text Box 40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7" name="Text Box 40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8" name="Text Box 41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19" name="Text Box 41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0" name="Text Box 41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1" name="Text Box 41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2" name="Text Box 41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3" name="Text Box 41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4" name="Text Box 41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5" name="Text Box 41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6" name="Text Box 41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7" name="Text Box 41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8" name="Text Box 41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29" name="Text Box 41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0" name="Text Box 41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1" name="Text Box 41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2" name="Text Box 41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3" name="Text Box 41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4" name="Text Box 41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5" name="Text Box 41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6" name="Text Box 41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7" name="Text Box 41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8" name="Text Box 41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39" name="Text Box 41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0" name="Text Box 41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1" name="Text Box 41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2" name="Text Box 41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3" name="Text Box 41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4" name="Text Box 41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5" name="Text Box 41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6" name="Text Box 41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7" name="Text Box 41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8" name="Text Box 41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49" name="Text Box 41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0" name="Text Box 41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1" name="Text Box 41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2" name="Text Box 41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3" name="Text Box 41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4" name="Text Box 41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5" name="Text Box 41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6" name="Text Box 41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7" name="Text Box 41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8" name="Text Box 41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59" name="Text Box 41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0" name="Text Box 41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1" name="Text Box 41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2" name="Text Box 41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3" name="Text Box 41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4" name="Text Box 41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5" name="Text Box 41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6" name="Text Box 41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7" name="Text Box 41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8" name="Text Box 41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69" name="Text Box 41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0" name="Text Box 41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1" name="Text Box 41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2" name="Text Box 41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3" name="Text Box 41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4" name="Text Box 41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5" name="Text Box 41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6" name="Text Box 41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7" name="Text Box 41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8" name="Text Box 41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79" name="Text Box 41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0" name="Text Box 41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1" name="Text Box 41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2" name="Text Box 41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3" name="Text Box 41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4" name="Text Box 41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5" name="Text Box 41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6" name="Text Box 41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7" name="Text Box 41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8" name="Text Box 41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89" name="Text Box 41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0" name="Text Box 41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1" name="Text Box 41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2" name="Text Box 41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3" name="Text Box 41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4" name="Text Box 41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5" name="Text Box 41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6" name="Text Box 41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7" name="Text Box 41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8" name="Text Box 41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199" name="Text Box 41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0" name="Text Box 41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1" name="Text Box 41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2" name="Text Box 41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3" name="Text Box 41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4" name="Text Box 41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5" name="Text Box 41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6" name="Text Box 41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7" name="Text Box 41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8" name="Text Box 41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09" name="Text Box 41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0" name="Text Box 41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1" name="Text Box 41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2" name="Text Box 41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3" name="Text Box 41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4" name="Text Box 41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5" name="Text Box 41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6" name="Text Box 41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7" name="Text Box 41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8" name="Text Box 42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19" name="Text Box 42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0" name="Text Box 42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1" name="Text Box 42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2" name="Text Box 42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3" name="Text Box 42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4" name="Text Box 42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5" name="Text Box 42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6" name="Text Box 42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7" name="Text Box 42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8" name="Text Box 42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29" name="Text Box 42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0" name="Text Box 42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1" name="Text Box 42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2" name="Text Box 42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3" name="Text Box 42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4" name="Text Box 42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5" name="Text Box 42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6" name="Text Box 42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7" name="Text Box 42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8" name="Text Box 42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39" name="Text Box 42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0" name="Text Box 42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1" name="Text Box 42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2" name="Text Box 42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3" name="Text Box 42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4" name="Text Box 42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5" name="Text Box 42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6" name="Text Box 42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7" name="Text Box 42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8" name="Text Box 42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49" name="Text Box 42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0" name="Text Box 42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1" name="Text Box 42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2" name="Text Box 42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3" name="Text Box 42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4" name="Text Box 42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5" name="Text Box 42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6" name="Text Box 42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7" name="Text Box 42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8" name="Text Box 42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59" name="Text Box 42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0" name="Text Box 42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1" name="Text Box 42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2" name="Text Box 42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3" name="Text Box 42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4" name="Text Box 42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5" name="Text Box 42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6" name="Text Box 42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7" name="Text Box 42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8" name="Text Box 42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69" name="Text Box 42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0" name="Text Box 42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1" name="Text Box 42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2" name="Text Box 42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3" name="Text Box 42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4" name="Text Box 42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5" name="Text Box 42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6" name="Text Box 42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7" name="Text Box 42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8" name="Text Box 42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79" name="Text Box 42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0" name="Text Box 42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1" name="Text Box 42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2" name="Text Box 42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3" name="Text Box 42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4" name="Text Box 42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5" name="Text Box 42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6" name="Text Box 42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7" name="Text Box 42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8" name="Text Box 42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89" name="Text Box 42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0" name="Text Box 42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1" name="Text Box 42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2" name="Text Box 42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3" name="Text Box 42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4" name="Text Box 42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5" name="Text Box 42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6" name="Text Box 42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7" name="Text Box 42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8" name="Text Box 42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299" name="Text Box 42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0" name="Text Box 42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1" name="Text Box 42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2" name="Text Box 42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3" name="Text Box 42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4" name="Text Box 42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5" name="Text Box 42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6" name="Text Box 42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7" name="Text Box 42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8" name="Text Box 42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09" name="Text Box 42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0" name="Text Box 42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1" name="Text Box 42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2" name="Text Box 42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3" name="Text Box 42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4" name="Text Box 42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5" name="Text Box 42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6" name="Text Box 42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7" name="Text Box 42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8" name="Text Box 43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19" name="Text Box 43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0" name="Text Box 43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1" name="Text Box 43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2" name="Text Box 43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3" name="Text Box 43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4" name="Text Box 43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5" name="Text Box 43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6" name="Text Box 43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7" name="Text Box 43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8" name="Text Box 43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29" name="Text Box 43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0" name="Text Box 43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1" name="Text Box 43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2" name="Text Box 43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3" name="Text Box 43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4" name="Text Box 43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5" name="Text Box 43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6" name="Text Box 43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7" name="Text Box 43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8" name="Text Box 43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39" name="Text Box 43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0" name="Text Box 43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1" name="Text Box 43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2" name="Text Box 43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3" name="Text Box 43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4" name="Text Box 43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5" name="Text Box 43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6" name="Text Box 43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7" name="Text Box 43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8" name="Text Box 43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49" name="Text Box 43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0" name="Text Box 43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1" name="Text Box 43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2" name="Text Box 43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3" name="Text Box 43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4" name="Text Box 43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5" name="Text Box 43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6" name="Text Box 43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7" name="Text Box 43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8" name="Text Box 43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59" name="Text Box 43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0" name="Text Box 43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1" name="Text Box 43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2" name="Text Box 43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3" name="Text Box 43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4" name="Text Box 43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5" name="Text Box 43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6" name="Text Box 43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7" name="Text Box 43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8" name="Text Box 43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69" name="Text Box 43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0" name="Text Box 43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1" name="Text Box 43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2" name="Text Box 43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3" name="Text Box 43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4" name="Text Box 43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5" name="Text Box 43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6" name="Text Box 43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7" name="Text Box 43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8" name="Text Box 43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79" name="Text Box 43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0" name="Text Box 43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1" name="Text Box 43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2" name="Text Box 43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3" name="Text Box 43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4" name="Text Box 43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5" name="Text Box 43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6" name="Text Box 43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7" name="Text Box 43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8" name="Text Box 43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89" name="Text Box 43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0" name="Text Box 43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1" name="Text Box 43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2" name="Text Box 43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3" name="Text Box 43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4" name="Text Box 43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5" name="Text Box 43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6" name="Text Box 43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7" name="Text Box 43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8" name="Text Box 43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399" name="Text Box 43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0" name="Text Box 43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1" name="Text Box 43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2" name="Text Box 43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3" name="Text Box 43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4" name="Text Box 43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5" name="Text Box 43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6" name="Text Box 43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7" name="Text Box 43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8" name="Text Box 43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09" name="Text Box 43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0" name="Text Box 43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1" name="Text Box 43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2" name="Text Box 43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3" name="Text Box 43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4" name="Text Box 43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5" name="Text Box 43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6" name="Text Box 43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7" name="Text Box 43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8" name="Text Box 44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19" name="Text Box 44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0" name="Text Box 44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1" name="Text Box 44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2" name="Text Box 44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3" name="Text Box 44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4" name="Text Box 44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5" name="Text Box 44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6" name="Text Box 44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7" name="Text Box 44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8" name="Text Box 44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29" name="Text Box 44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0" name="Text Box 44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1" name="Text Box 44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2" name="Text Box 44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3" name="Text Box 44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4" name="Text Box 44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5" name="Text Box 44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6" name="Text Box 44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7" name="Text Box 44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8" name="Text Box 44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39" name="Text Box 44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0" name="Text Box 44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1" name="Text Box 44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2" name="Text Box 44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3" name="Text Box 44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4" name="Text Box 44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5" name="Text Box 44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6" name="Text Box 44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7" name="Text Box 44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8" name="Text Box 44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49" name="Text Box 44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0" name="Text Box 44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1" name="Text Box 44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2" name="Text Box 44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3" name="Text Box 44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4" name="Text Box 44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5" name="Text Box 44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6" name="Text Box 44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7" name="Text Box 44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8" name="Text Box 44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59" name="Text Box 44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0" name="Text Box 44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1" name="Text Box 44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2" name="Text Box 44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3" name="Text Box 44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4" name="Text Box 44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5" name="Text Box 44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6" name="Text Box 44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7" name="Text Box 44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8" name="Text Box 44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69" name="Text Box 44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0" name="Text Box 44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1" name="Text Box 44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2" name="Text Box 44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3" name="Text Box 44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4" name="Text Box 44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5" name="Text Box 44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6" name="Text Box 44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7" name="Text Box 44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8" name="Text Box 44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79" name="Text Box 44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0" name="Text Box 44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1" name="Text Box 44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2" name="Text Box 44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3" name="Text Box 44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4" name="Text Box 44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5" name="Text Box 44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6" name="Text Box 44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7" name="Text Box 44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8" name="Text Box 44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89" name="Text Box 44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0" name="Text Box 44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1" name="Text Box 44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2" name="Text Box 44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3" name="Text Box 44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4" name="Text Box 44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5" name="Text Box 44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6" name="Text Box 44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7" name="Text Box 44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8" name="Text Box 44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499" name="Text Box 44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0" name="Text Box 44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1" name="Text Box 44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2" name="Text Box 44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3" name="Text Box 44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4" name="Text Box 44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5" name="Text Box 44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6" name="Text Box 44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7" name="Text Box 44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8" name="Text Box 44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09" name="Text Box 44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0" name="Text Box 44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1" name="Text Box 44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2" name="Text Box 44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3" name="Text Box 44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4" name="Text Box 44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5" name="Text Box 44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6" name="Text Box 44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7" name="Text Box 44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8" name="Text Box 45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19" name="Text Box 45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0" name="Text Box 45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1" name="Text Box 45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2" name="Text Box 45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3" name="Text Box 45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4" name="Text Box 45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5" name="Text Box 45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6" name="Text Box 45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7" name="Text Box 45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8" name="Text Box 45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29" name="Text Box 45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0" name="Text Box 45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1" name="Text Box 45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2" name="Text Box 45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3" name="Text Box 45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4" name="Text Box 45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5" name="Text Box 45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6" name="Text Box 45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7" name="Text Box 45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8" name="Text Box 45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39" name="Text Box 45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0" name="Text Box 45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1" name="Text Box 45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2" name="Text Box 45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3" name="Text Box 45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4" name="Text Box 45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5" name="Text Box 45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6" name="Text Box 45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7" name="Text Box 45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8" name="Text Box 45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49" name="Text Box 45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0" name="Text Box 45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1" name="Text Box 45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2" name="Text Box 45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3" name="Text Box 45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4" name="Text Box 45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5" name="Text Box 45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6" name="Text Box 45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7" name="Text Box 45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8" name="Text Box 45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59" name="Text Box 45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0" name="Text Box 45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1" name="Text Box 45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2" name="Text Box 45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3" name="Text Box 45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4" name="Text Box 45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5" name="Text Box 45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6" name="Text Box 45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7" name="Text Box 45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8" name="Text Box 45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69" name="Text Box 45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0" name="Text Box 45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1" name="Text Box 45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2" name="Text Box 45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3" name="Text Box 45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4" name="Text Box 45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5" name="Text Box 45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6" name="Text Box 45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7" name="Text Box 45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8" name="Text Box 45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79" name="Text Box 45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0" name="Text Box 45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1" name="Text Box 45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2" name="Text Box 45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3" name="Text Box 45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4" name="Text Box 45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5" name="Text Box 45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6" name="Text Box 45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7" name="Text Box 45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8" name="Text Box 45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89" name="Text Box 45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0" name="Text Box 45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1" name="Text Box 45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2" name="Text Box 45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3" name="Text Box 45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4" name="Text Box 45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5" name="Text Box 45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6" name="Text Box 45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7" name="Text Box 45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8" name="Text Box 45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599" name="Text Box 45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0" name="Text Box 45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1" name="Text Box 45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2" name="Text Box 45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3" name="Text Box 45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4" name="Text Box 45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5" name="Text Box 45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6" name="Text Box 45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7" name="Text Box 45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8" name="Text Box 45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09" name="Text Box 45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0" name="Text Box 45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1" name="Text Box 45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2" name="Text Box 45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3" name="Text Box 45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4" name="Text Box 45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5" name="Text Box 45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6" name="Text Box 45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7" name="Text Box 45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8" name="Text Box 46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19" name="Text Box 46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0" name="Text Box 46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1" name="Text Box 46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2" name="Text Box 46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3" name="Text Box 46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4" name="Text Box 46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5" name="Text Box 46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6" name="Text Box 46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7" name="Text Box 46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8" name="Text Box 46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29" name="Text Box 46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0" name="Text Box 46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1" name="Text Box 46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2" name="Text Box 46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3" name="Text Box 46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4" name="Text Box 46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5" name="Text Box 46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6" name="Text Box 46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7" name="Text Box 46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8" name="Text Box 46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39" name="Text Box 46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0" name="Text Box 46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1" name="Text Box 46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2" name="Text Box 46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3" name="Text Box 46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4" name="Text Box 46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5" name="Text Box 46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6" name="Text Box 46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7" name="Text Box 46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8" name="Text Box 46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49" name="Text Box 46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0" name="Text Box 46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1" name="Text Box 46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2" name="Text Box 46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3" name="Text Box 46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4" name="Text Box 46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5" name="Text Box 46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6" name="Text Box 46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7" name="Text Box 46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8" name="Text Box 46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59" name="Text Box 46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0" name="Text Box 46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1" name="Text Box 46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2" name="Text Box 46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3" name="Text Box 46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4" name="Text Box 46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5" name="Text Box 46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6" name="Text Box 46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7" name="Text Box 46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8" name="Text Box 46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69" name="Text Box 46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0" name="Text Box 46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1" name="Text Box 46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2" name="Text Box 46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3" name="Text Box 46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4" name="Text Box 46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5" name="Text Box 46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6" name="Text Box 46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7" name="Text Box 46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8" name="Text Box 46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79" name="Text Box 46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0" name="Text Box 46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1" name="Text Box 46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2" name="Text Box 46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3" name="Text Box 46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4" name="Text Box 46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5" name="Text Box 46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6" name="Text Box 46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7" name="Text Box 46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8" name="Text Box 46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89" name="Text Box 46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0" name="Text Box 46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1" name="Text Box 46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2" name="Text Box 46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3" name="Text Box 46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4" name="Text Box 46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5" name="Text Box 46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6" name="Text Box 46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7" name="Text Box 46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8" name="Text Box 46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699" name="Text Box 46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0" name="Text Box 46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1" name="Text Box 46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2" name="Text Box 46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3" name="Text Box 46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4" name="Text Box 46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5" name="Text Box 46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6" name="Text Box 46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7" name="Text Box 46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8" name="Text Box 46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09" name="Text Box 46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0" name="Text Box 46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1" name="Text Box 46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2" name="Text Box 46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3" name="Text Box 46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4" name="Text Box 46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5" name="Text Box 46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6" name="Text Box 46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7" name="Text Box 46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8" name="Text Box 47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19" name="Text Box 47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0" name="Text Box 47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1" name="Text Box 47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2" name="Text Box 47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3" name="Text Box 47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4" name="Text Box 47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5" name="Text Box 47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6" name="Text Box 47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7" name="Text Box 47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8" name="Text Box 47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29" name="Text Box 47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0" name="Text Box 47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1" name="Text Box 47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2" name="Text Box 47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3" name="Text Box 47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4" name="Text Box 47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5" name="Text Box 47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6" name="Text Box 47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7" name="Text Box 47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8" name="Text Box 47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39" name="Text Box 47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0" name="Text Box 47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1" name="Text Box 47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2" name="Text Box 47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3" name="Text Box 47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4" name="Text Box 47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5" name="Text Box 47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6" name="Text Box 47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7" name="Text Box 47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8" name="Text Box 47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49" name="Text Box 47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0" name="Text Box 47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1" name="Text Box 47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2" name="Text Box 47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3" name="Text Box 47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4" name="Text Box 47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5" name="Text Box 47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6" name="Text Box 47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7" name="Text Box 47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8" name="Text Box 47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59" name="Text Box 47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0" name="Text Box 47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1" name="Text Box 47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2" name="Text Box 47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3" name="Text Box 47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4" name="Text Box 47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5" name="Text Box 47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6" name="Text Box 47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7" name="Text Box 47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8" name="Text Box 47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69" name="Text Box 47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0" name="Text Box 47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1" name="Text Box 47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2" name="Text Box 47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3" name="Text Box 47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4" name="Text Box 47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5" name="Text Box 47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6" name="Text Box 47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7" name="Text Box 47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8" name="Text Box 47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79" name="Text Box 47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0" name="Text Box 47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1" name="Text Box 47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2" name="Text Box 47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3" name="Text Box 47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4" name="Text Box 47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5" name="Text Box 47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6" name="Text Box 47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7" name="Text Box 47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8" name="Text Box 47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89" name="Text Box 47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0" name="Text Box 47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1" name="Text Box 47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2" name="Text Box 47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3" name="Text Box 47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4" name="Text Box 47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5" name="Text Box 47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6" name="Text Box 47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7" name="Text Box 47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8" name="Text Box 47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799" name="Text Box 47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0" name="Text Box 47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1" name="Text Box 47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2" name="Text Box 47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3" name="Text Box 47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4" name="Text Box 47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5" name="Text Box 47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6" name="Text Box 47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7" name="Text Box 47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8" name="Text Box 47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09" name="Text Box 47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0" name="Text Box 47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1" name="Text Box 47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2" name="Text Box 47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3" name="Text Box 47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4" name="Text Box 47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5" name="Text Box 47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6" name="Text Box 47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7" name="Text Box 47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8" name="Text Box 48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19" name="Text Box 48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0" name="Text Box 48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1" name="Text Box 48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2" name="Text Box 48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3" name="Text Box 48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4" name="Text Box 48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5" name="Text Box 48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6" name="Text Box 48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7" name="Text Box 48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8" name="Text Box 48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29" name="Text Box 48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0" name="Text Box 48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1" name="Text Box 48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2" name="Text Box 48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3" name="Text Box 48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4" name="Text Box 48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5" name="Text Box 48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6" name="Text Box 48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7" name="Text Box 48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8" name="Text Box 48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39" name="Text Box 48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0" name="Text Box 48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1" name="Text Box 48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2" name="Text Box 48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3" name="Text Box 48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4" name="Text Box 48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5" name="Text Box 48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6" name="Text Box 48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7" name="Text Box 48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8" name="Text Box 48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49" name="Text Box 48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0" name="Text Box 48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1" name="Text Box 48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2" name="Text Box 48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3" name="Text Box 48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4" name="Text Box 48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5" name="Text Box 48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6" name="Text Box 48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7" name="Text Box 48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8" name="Text Box 48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59" name="Text Box 48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0" name="Text Box 48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1" name="Text Box 48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2" name="Text Box 48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3" name="Text Box 48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4" name="Text Box 48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5" name="Text Box 48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6" name="Text Box 48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7" name="Text Box 48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8" name="Text Box 48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69" name="Text Box 48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0" name="Text Box 48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1" name="Text Box 48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2" name="Text Box 48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3" name="Text Box 48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4" name="Text Box 48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5" name="Text Box 48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6" name="Text Box 48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7" name="Text Box 48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8" name="Text Box 48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79" name="Text Box 48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0" name="Text Box 48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1" name="Text Box 48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2" name="Text Box 48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3" name="Text Box 48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4" name="Text Box 48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5" name="Text Box 48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6" name="Text Box 48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7" name="Text Box 48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8" name="Text Box 48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89" name="Text Box 48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0" name="Text Box 48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1" name="Text Box 48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2" name="Text Box 48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3" name="Text Box 48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4" name="Text Box 48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5" name="Text Box 48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6" name="Text Box 48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7" name="Text Box 48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8" name="Text Box 48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899" name="Text Box 48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0" name="Text Box 48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1" name="Text Box 48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2" name="Text Box 48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3" name="Text Box 48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4" name="Text Box 48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5" name="Text Box 48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6" name="Text Box 48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7" name="Text Box 48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8" name="Text Box 48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09" name="Text Box 48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0" name="Text Box 48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1" name="Text Box 48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2" name="Text Box 48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3" name="Text Box 48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4" name="Text Box 48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5" name="Text Box 48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6" name="Text Box 48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7" name="Text Box 48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8" name="Text Box 49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19" name="Text Box 49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0" name="Text Box 49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1" name="Text Box 49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2" name="Text Box 49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3" name="Text Box 49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4" name="Text Box 49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5" name="Text Box 49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6" name="Text Box 49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7" name="Text Box 49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8" name="Text Box 49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29" name="Text Box 49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0" name="Text Box 49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1" name="Text Box 49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2" name="Text Box 49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3" name="Text Box 49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4" name="Text Box 49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5" name="Text Box 49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6" name="Text Box 49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7" name="Text Box 49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8" name="Text Box 49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39" name="Text Box 49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0" name="Text Box 49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1" name="Text Box 49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2" name="Text Box 49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3" name="Text Box 49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4" name="Text Box 49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5" name="Text Box 49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6" name="Text Box 49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7" name="Text Box 49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8" name="Text Box 49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49" name="Text Box 49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0" name="Text Box 49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1" name="Text Box 49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2" name="Text Box 49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3" name="Text Box 49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4" name="Text Box 49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5" name="Text Box 49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6" name="Text Box 49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7" name="Text Box 49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8" name="Text Box 49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59" name="Text Box 49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0" name="Text Box 49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1" name="Text Box 49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2" name="Text Box 49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3" name="Text Box 49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4" name="Text Box 49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5" name="Text Box 49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6" name="Text Box 49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7" name="Text Box 49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8" name="Text Box 49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69" name="Text Box 49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0" name="Text Box 49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1" name="Text Box 49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2" name="Text Box 49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3" name="Text Box 49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4" name="Text Box 49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5" name="Text Box 49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6" name="Text Box 49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7" name="Text Box 49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8" name="Text Box 49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79" name="Text Box 49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0" name="Text Box 49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1" name="Text Box 49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2" name="Text Box 49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3" name="Text Box 49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4" name="Text Box 49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5" name="Text Box 49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6" name="Text Box 49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7" name="Text Box 49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8" name="Text Box 49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89" name="Text Box 49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0" name="Text Box 49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1" name="Text Box 49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2" name="Text Box 49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3" name="Text Box 49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4" name="Text Box 49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5" name="Text Box 49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6" name="Text Box 49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7" name="Text Box 49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8" name="Text Box 49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7999" name="Text Box 49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0" name="Text Box 49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1" name="Text Box 49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2" name="Text Box 49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3" name="Text Box 49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4" name="Text Box 49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5" name="Text Box 49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6" name="Text Box 49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7" name="Text Box 49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8" name="Text Box 49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09" name="Text Box 49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0" name="Text Box 49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1" name="Text Box 49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2" name="Text Box 49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3" name="Text Box 49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4" name="Text Box 49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5" name="Text Box 49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6" name="Text Box 49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7" name="Text Box 49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8" name="Text Box 50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19" name="Text Box 50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0" name="Text Box 50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1" name="Text Box 50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2" name="Text Box 50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3" name="Text Box 50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4" name="Text Box 50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5" name="Text Box 50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6" name="Text Box 50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7" name="Text Box 50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8" name="Text Box 50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29" name="Text Box 50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0" name="Text Box 50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1" name="Text Box 50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2" name="Text Box 50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3" name="Text Box 50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4" name="Text Box 50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5" name="Text Box 50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6" name="Text Box 50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7" name="Text Box 50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8" name="Text Box 50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39" name="Text Box 50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0" name="Text Box 50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1" name="Text Box 50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2" name="Text Box 50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3" name="Text Box 50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4" name="Text Box 50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5" name="Text Box 50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6" name="Text Box 50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7" name="Text Box 50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8" name="Text Box 50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49" name="Text Box 50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0" name="Text Box 50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1" name="Text Box 50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2" name="Text Box 50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3" name="Text Box 50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4" name="Text Box 50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5" name="Text Box 50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6" name="Text Box 50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7" name="Text Box 50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8" name="Text Box 50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59" name="Text Box 50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0" name="Text Box 50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1" name="Text Box 50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2" name="Text Box 50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3" name="Text Box 50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4" name="Text Box 50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5" name="Text Box 50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6" name="Text Box 50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7" name="Text Box 50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8" name="Text Box 50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69" name="Text Box 50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0" name="Text Box 50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1" name="Text Box 50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2" name="Text Box 50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3" name="Text Box 50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4" name="Text Box 50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5" name="Text Box 50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6" name="Text Box 50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7" name="Text Box 50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8" name="Text Box 50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79" name="Text Box 50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0" name="Text Box 50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1" name="Text Box 50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2" name="Text Box 50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3" name="Text Box 50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4" name="Text Box 50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5" name="Text Box 50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6" name="Text Box 50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7" name="Text Box 50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8" name="Text Box 50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89" name="Text Box 50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0" name="Text Box 50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1" name="Text Box 50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2" name="Text Box 50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3" name="Text Box 50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4" name="Text Box 50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5" name="Text Box 50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6" name="Text Box 50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7" name="Text Box 50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8" name="Text Box 50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099" name="Text Box 50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0" name="Text Box 50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1" name="Text Box 50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2" name="Text Box 50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3" name="Text Box 50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4" name="Text Box 50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5" name="Text Box 50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6" name="Text Box 50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7" name="Text Box 50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8" name="Text Box 50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09" name="Text Box 50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0" name="Text Box 50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1" name="Text Box 50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2" name="Text Box 50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3" name="Text Box 50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4" name="Text Box 50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5" name="Text Box 50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6" name="Text Box 50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7" name="Text Box 50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8" name="Text Box 51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19" name="Text Box 51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0" name="Text Box 51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1" name="Text Box 51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2" name="Text Box 51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3" name="Text Box 51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4" name="Text Box 51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5" name="Text Box 51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6" name="Text Box 51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7" name="Text Box 51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8" name="Text Box 51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29" name="Text Box 51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0" name="Text Box 51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1" name="Text Box 51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2" name="Text Box 51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3" name="Text Box 51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4" name="Text Box 51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5" name="Text Box 51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6" name="Text Box 51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7" name="Text Box 51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8" name="Text Box 51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39" name="Text Box 51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0" name="Text Box 51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1" name="Text Box 51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2" name="Text Box 51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3" name="Text Box 51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4" name="Text Box 51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5" name="Text Box 51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6" name="Text Box 51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7" name="Text Box 51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8" name="Text Box 51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49" name="Text Box 51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0" name="Text Box 51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1" name="Text Box 51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2" name="Text Box 51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3" name="Text Box 51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4" name="Text Box 51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5" name="Text Box 51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6" name="Text Box 51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7" name="Text Box 51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8" name="Text Box 51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59" name="Text Box 51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0" name="Text Box 51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1" name="Text Box 51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2" name="Text Box 51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3" name="Text Box 51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4" name="Text Box 51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5" name="Text Box 51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6" name="Text Box 51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7" name="Text Box 51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8" name="Text Box 51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69" name="Text Box 51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0" name="Text Box 51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1" name="Text Box 51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2" name="Text Box 51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3" name="Text Box 51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4" name="Text Box 51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5" name="Text Box 51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6" name="Text Box 51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7" name="Text Box 51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8" name="Text Box 51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79" name="Text Box 51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0" name="Text Box 51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1" name="Text Box 51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2" name="Text Box 51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3" name="Text Box 51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4" name="Text Box 51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5" name="Text Box 51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6" name="Text Box 51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7" name="Text Box 51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8" name="Text Box 51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89" name="Text Box 51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0" name="Text Box 51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1" name="Text Box 51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2" name="Text Box 51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3" name="Text Box 51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4" name="Text Box 51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5" name="Text Box 51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6" name="Text Box 51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7" name="Text Box 51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8" name="Text Box 51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199" name="Text Box 51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0" name="Text Box 51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1" name="Text Box 51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2" name="Text Box 51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3" name="Text Box 51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4" name="Text Box 51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5" name="Text Box 51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6" name="Text Box 51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7" name="Text Box 51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8" name="Text Box 51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09" name="Text Box 51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0" name="Text Box 51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1" name="Text Box 51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2" name="Text Box 51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3" name="Text Box 51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4" name="Text Box 51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5" name="Text Box 51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6" name="Text Box 51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7" name="Text Box 51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8" name="Text Box 52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19" name="Text Box 52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0" name="Text Box 52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1" name="Text Box 52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2" name="Text Box 52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3" name="Text Box 52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4" name="Text Box 52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5" name="Text Box 52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6" name="Text Box 52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7" name="Text Box 52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8" name="Text Box 52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29" name="Text Box 52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0" name="Text Box 52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1" name="Text Box 52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2" name="Text Box 52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3" name="Text Box 52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4" name="Text Box 52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5" name="Text Box 52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6" name="Text Box 52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7" name="Text Box 52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8" name="Text Box 52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39" name="Text Box 52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0" name="Text Box 52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1" name="Text Box 52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2" name="Text Box 52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3" name="Text Box 52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4" name="Text Box 52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5" name="Text Box 52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6" name="Text Box 52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7" name="Text Box 52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8" name="Text Box 52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49" name="Text Box 52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0" name="Text Box 52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1" name="Text Box 52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2" name="Text Box 52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3" name="Text Box 52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4" name="Text Box 52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5" name="Text Box 52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6" name="Text Box 52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7" name="Text Box 52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8" name="Text Box 52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59" name="Text Box 52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0" name="Text Box 52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1" name="Text Box 52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2" name="Text Box 52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3" name="Text Box 52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4" name="Text Box 52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5" name="Text Box 52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6" name="Text Box 52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7" name="Text Box 52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8" name="Text Box 52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69" name="Text Box 52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0" name="Text Box 52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1" name="Text Box 52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2" name="Text Box 52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3" name="Text Box 52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4" name="Text Box 52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5" name="Text Box 52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6" name="Text Box 52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7" name="Text Box 52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8" name="Text Box 52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79" name="Text Box 52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0" name="Text Box 52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1" name="Text Box 52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2" name="Text Box 52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3" name="Text Box 52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4" name="Text Box 52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5" name="Text Box 52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6" name="Text Box 52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7" name="Text Box 52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8" name="Text Box 52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89" name="Text Box 52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0" name="Text Box 52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1" name="Text Box 52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2" name="Text Box 52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3" name="Text Box 52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4" name="Text Box 52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5" name="Text Box 52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6" name="Text Box 52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7" name="Text Box 52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8" name="Text Box 52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299" name="Text Box 52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0" name="Text Box 52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1" name="Text Box 52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2" name="Text Box 52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3" name="Text Box 52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4" name="Text Box 52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5" name="Text Box 52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6" name="Text Box 52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7" name="Text Box 52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8" name="Text Box 52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09" name="Text Box 52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0" name="Text Box 52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1" name="Text Box 52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2" name="Text Box 52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3" name="Text Box 52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4" name="Text Box 52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5" name="Text Box 52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6" name="Text Box 52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7" name="Text Box 52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8" name="Text Box 53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19" name="Text Box 53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0" name="Text Box 53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1" name="Text Box 53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2" name="Text Box 53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3" name="Text Box 53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4" name="Text Box 53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5" name="Text Box 53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6" name="Text Box 530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7" name="Text Box 530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8" name="Text Box 531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29" name="Text Box 531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0" name="Text Box 531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1" name="Text Box 531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2" name="Text Box 531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3" name="Text Box 531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4" name="Text Box 531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5" name="Text Box 531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6" name="Text Box 531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7" name="Text Box 531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8" name="Text Box 532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39" name="Text Box 532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0" name="Text Box 532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1" name="Text Box 532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2" name="Text Box 532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3" name="Text Box 532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4" name="Text Box 532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5" name="Text Box 532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6" name="Text Box 532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7" name="Text Box 532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8" name="Text Box 533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49" name="Text Box 533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0" name="Text Box 533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1" name="Text Box 533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2" name="Text Box 533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3" name="Text Box 533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4" name="Text Box 533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5" name="Text Box 533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6" name="Text Box 533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7" name="Text Box 533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8" name="Text Box 534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59" name="Text Box 534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0" name="Text Box 534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1" name="Text Box 534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2" name="Text Box 534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3" name="Text Box 534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4" name="Text Box 534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5" name="Text Box 534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6" name="Text Box 534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7" name="Text Box 534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8" name="Text Box 535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69" name="Text Box 535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0" name="Text Box 535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1" name="Text Box 535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2" name="Text Box 535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3" name="Text Box 535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4" name="Text Box 535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5" name="Text Box 535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6" name="Text Box 535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7" name="Text Box 535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8" name="Text Box 536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79" name="Text Box 536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0" name="Text Box 536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1" name="Text Box 536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2" name="Text Box 536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3" name="Text Box 536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4" name="Text Box 536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5" name="Text Box 536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6" name="Text Box 536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7" name="Text Box 536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8" name="Text Box 537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89" name="Text Box 537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0" name="Text Box 537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1" name="Text Box 537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2" name="Text Box 537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3" name="Text Box 537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4" name="Text Box 537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5" name="Text Box 537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6" name="Text Box 537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7" name="Text Box 537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8" name="Text Box 538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399" name="Text Box 538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0" name="Text Box 538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1" name="Text Box 538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2" name="Text Box 538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3" name="Text Box 538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4" name="Text Box 538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5" name="Text Box 538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6" name="Text Box 538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7" name="Text Box 538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8" name="Text Box 539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09" name="Text Box 539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0" name="Text Box 539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1" name="Text Box 539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2" name="Text Box 539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3" name="Text Box 539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4" name="Text Box 539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5" name="Text Box 539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6" name="Text Box 5398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7" name="Text Box 5399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8" name="Text Box 5400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19" name="Text Box 5401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20" name="Text Box 5402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21" name="Text Box 5403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22" name="Text Box 5404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23" name="Text Box 5405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24" name="Text Box 5406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1458</xdr:row>
      <xdr:rowOff>0</xdr:rowOff>
    </xdr:from>
    <xdr:ext cx="85725" cy="205410"/>
    <xdr:sp macro="" textlink="">
      <xdr:nvSpPr>
        <xdr:cNvPr id="8425" name="Text Box 5407"/>
        <xdr:cNvSpPr txBox="1">
          <a:spLocks noChangeArrowheads="1"/>
        </xdr:cNvSpPr>
      </xdr:nvSpPr>
      <xdr:spPr bwMode="auto">
        <a:xfrm>
          <a:off x="4686300" y="27774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26" name="Text Box 5427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27" name="Text Box 5428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28" name="Text Box 5429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29" name="Text Box 5430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0" name="Text Box 5431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1" name="Text Box 5432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2" name="Text Box 5433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3" name="Text Box 5434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4" name="Text Box 5435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5" name="Text Box 5436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6" name="Text Box 5437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7" name="Text Box 5438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8" name="Text Box 5439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39" name="Text Box 5440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0" name="Text Box 5441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1" name="Text Box 5442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2" name="Text Box 5443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3" name="Text Box 5444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4" name="Text Box 5445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5" name="Text Box 5446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6" name="Text Box 5447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7" name="Text Box 5448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8" name="Text Box 5449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49" name="Text Box 5450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0" name="Text Box 5451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1" name="Text Box 5452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2" name="Text Box 5453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3" name="Text Box 5454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4" name="Text Box 5455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5" name="Text Box 5456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6" name="Text Box 5457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7" name="Text Box 5458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8" name="Text Box 5459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59" name="Text Box 5460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60" name="Text Box 5461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61" name="Text Box 5462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62" name="Text Box 5463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63" name="Text Box 5464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64" name="Text Box 5465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65" name="Text Box 5466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66" name="Text Box 5467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1457</xdr:row>
      <xdr:rowOff>0</xdr:rowOff>
    </xdr:from>
    <xdr:ext cx="85725" cy="205407"/>
    <xdr:sp macro="" textlink="">
      <xdr:nvSpPr>
        <xdr:cNvPr id="8467" name="Text Box 5468"/>
        <xdr:cNvSpPr txBox="1">
          <a:spLocks noChangeArrowheads="1"/>
        </xdr:cNvSpPr>
      </xdr:nvSpPr>
      <xdr:spPr bwMode="auto">
        <a:xfrm>
          <a:off x="4686300" y="277558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46" name="Text Box 25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47" name="Text Box 25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48" name="Text Box 25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49" name="Text Box 25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0" name="Text Box 25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1" name="Text Box 25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2" name="Text Box 25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3" name="Text Box 25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4" name="Text Box 25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5" name="Text Box 25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6" name="Text Box 25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7" name="Text Box 25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8" name="Text Box 25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59" name="Text Box 25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0" name="Text Box 26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1" name="Text Box 26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2" name="Text Box 26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3" name="Text Box 26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4" name="Text Box 26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5" name="Text Box 26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6" name="Text Box 26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7" name="Text Box 26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8" name="Text Box 26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69" name="Text Box 26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0" name="Text Box 26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1" name="Text Box 26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2" name="Text Box 26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3" name="Text Box 26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4" name="Text Box 26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5" name="Text Box 26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6" name="Text Box 26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7" name="Text Box 26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8" name="Text Box 26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79" name="Text Box 26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0" name="Text Box 26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1" name="Text Box 26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2" name="Text Box 26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3" name="Text Box 26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4" name="Text Box 26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5" name="Text Box 26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6" name="Text Box 26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7" name="Text Box 26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8" name="Text Box 26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89" name="Text Box 26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0" name="Text Box 26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1" name="Text Box 26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2" name="Text Box 26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3" name="Text Box 26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4" name="Text Box 26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5" name="Text Box 26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6" name="Text Box 26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7" name="Text Box 26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8" name="Text Box 26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699" name="Text Box 26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0" name="Text Box 26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1" name="Text Box 26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2" name="Text Box 26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3" name="Text Box 26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4" name="Text Box 26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5" name="Text Box 26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6" name="Text Box 26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7" name="Text Box 26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8" name="Text Box 26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09" name="Text Box 26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0" name="Text Box 26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1" name="Text Box 26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2" name="Text Box 26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3" name="Text Box 26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4" name="Text Box 26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5" name="Text Box 26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6" name="Text Box 26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7" name="Text Box 26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8" name="Text Box 27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19" name="Text Box 27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0" name="Text Box 27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1" name="Text Box 27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2" name="Text Box 27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3" name="Text Box 27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4" name="Text Box 27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5" name="Text Box 27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6" name="Text Box 27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7" name="Text Box 27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8" name="Text Box 27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29" name="Text Box 27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0" name="Text Box 27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1" name="Text Box 27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2" name="Text Box 27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3" name="Text Box 27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4" name="Text Box 27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5" name="Text Box 27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6" name="Text Box 27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7" name="Text Box 27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8" name="Text Box 27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39" name="Text Box 27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0" name="Text Box 27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1" name="Text Box 27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2" name="Text Box 27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3" name="Text Box 27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4" name="Text Box 27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5" name="Text Box 27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6" name="Text Box 27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7" name="Text Box 27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8" name="Text Box 27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49" name="Text Box 27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0" name="Text Box 27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1" name="Text Box 27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2" name="Text Box 27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3" name="Text Box 27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4" name="Text Box 27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5" name="Text Box 27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6" name="Text Box 27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7" name="Text Box 27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8" name="Text Box 27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59" name="Text Box 27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0" name="Text Box 27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1" name="Text Box 27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2" name="Text Box 27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3" name="Text Box 27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4" name="Text Box 27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5" name="Text Box 27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6" name="Text Box 27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7" name="Text Box 27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8" name="Text Box 27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69" name="Text Box 27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0" name="Text Box 27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1" name="Text Box 27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2" name="Text Box 27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3" name="Text Box 27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4" name="Text Box 27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5" name="Text Box 27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6" name="Text Box 27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7" name="Text Box 27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8" name="Text Box 27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79" name="Text Box 27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0" name="Text Box 27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1" name="Text Box 27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2" name="Text Box 27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3" name="Text Box 27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4" name="Text Box 27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5" name="Text Box 27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6" name="Text Box 27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7" name="Text Box 27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8" name="Text Box 27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89" name="Text Box 27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0" name="Text Box 27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1" name="Text Box 27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2" name="Text Box 27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3" name="Text Box 27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4" name="Text Box 27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5" name="Text Box 27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6" name="Text Box 27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7" name="Text Box 27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8" name="Text Box 27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799" name="Text Box 27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0" name="Text Box 27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1" name="Text Box 27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2" name="Text Box 27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3" name="Text Box 27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4" name="Text Box 27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5" name="Text Box 27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6" name="Text Box 27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7" name="Text Box 27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8" name="Text Box 27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09" name="Text Box 27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0" name="Text Box 27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1" name="Text Box 27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2" name="Text Box 27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3" name="Text Box 27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4" name="Text Box 27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5" name="Text Box 27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6" name="Text Box 27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7" name="Text Box 27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8" name="Text Box 28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19" name="Text Box 28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0" name="Text Box 28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1" name="Text Box 28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2" name="Text Box 28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3" name="Text Box 28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4" name="Text Box 28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5" name="Text Box 28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6" name="Text Box 28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7" name="Text Box 28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8" name="Text Box 28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29" name="Text Box 28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0" name="Text Box 28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1" name="Text Box 28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2" name="Text Box 28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3" name="Text Box 28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4" name="Text Box 28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5" name="Text Box 28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6" name="Text Box 28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7" name="Text Box 28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8" name="Text Box 28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39" name="Text Box 28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0" name="Text Box 28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1" name="Text Box 28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2" name="Text Box 28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3" name="Text Box 28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4" name="Text Box 28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5" name="Text Box 28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6" name="Text Box 28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7" name="Text Box 28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8" name="Text Box 28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49" name="Text Box 28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0" name="Text Box 28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1" name="Text Box 28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2" name="Text Box 28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3" name="Text Box 28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4" name="Text Box 28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5" name="Text Box 28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6" name="Text Box 28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7" name="Text Box 28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8" name="Text Box 28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59" name="Text Box 28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0" name="Text Box 28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1" name="Text Box 28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2" name="Text Box 28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3" name="Text Box 28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4" name="Text Box 28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5" name="Text Box 28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6" name="Text Box 28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7" name="Text Box 28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8" name="Text Box 28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69" name="Text Box 28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0" name="Text Box 28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1" name="Text Box 28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2" name="Text Box 28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3" name="Text Box 28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4" name="Text Box 28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5" name="Text Box 28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6" name="Text Box 28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7" name="Text Box 28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8" name="Text Box 28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79" name="Text Box 28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0" name="Text Box 28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1" name="Text Box 28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2" name="Text Box 28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3" name="Text Box 28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4" name="Text Box 28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5" name="Text Box 28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6" name="Text Box 28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7" name="Text Box 28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8" name="Text Box 28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89" name="Text Box 28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0" name="Text Box 28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1" name="Text Box 28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2" name="Text Box 28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3" name="Text Box 28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4" name="Text Box 28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5" name="Text Box 28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6" name="Text Box 28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7" name="Text Box 28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8" name="Text Box 28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899" name="Text Box 28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0" name="Text Box 28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1" name="Text Box 28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2" name="Text Box 28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3" name="Text Box 28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4" name="Text Box 28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5" name="Text Box 28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6" name="Text Box 28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7" name="Text Box 28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8" name="Text Box 28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09" name="Text Box 28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0" name="Text Box 28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1" name="Text Box 28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2" name="Text Box 28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3" name="Text Box 28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4" name="Text Box 28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5" name="Text Box 28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6" name="Text Box 28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7" name="Text Box 28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8" name="Text Box 29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19" name="Text Box 29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0" name="Text Box 29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1" name="Text Box 29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2" name="Text Box 29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3" name="Text Box 29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4" name="Text Box 29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5" name="Text Box 29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6" name="Text Box 29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7" name="Text Box 29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8" name="Text Box 29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29" name="Text Box 29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0" name="Text Box 29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1" name="Text Box 29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2" name="Text Box 29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3" name="Text Box 29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4" name="Text Box 29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5" name="Text Box 29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6" name="Text Box 29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7" name="Text Box 29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8" name="Text Box 29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39" name="Text Box 29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0" name="Text Box 29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1" name="Text Box 29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2" name="Text Box 29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3" name="Text Box 29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4" name="Text Box 29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5" name="Text Box 29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6" name="Text Box 29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7" name="Text Box 29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8" name="Text Box 29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49" name="Text Box 29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0" name="Text Box 29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1" name="Text Box 29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2" name="Text Box 29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3" name="Text Box 29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4" name="Text Box 29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5" name="Text Box 29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6" name="Text Box 29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7" name="Text Box 29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8" name="Text Box 29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59" name="Text Box 29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0" name="Text Box 29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1" name="Text Box 29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2" name="Text Box 29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3" name="Text Box 29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4" name="Text Box 29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5" name="Text Box 29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6" name="Text Box 29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7" name="Text Box 29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8" name="Text Box 29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69" name="Text Box 29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0" name="Text Box 29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1" name="Text Box 29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2" name="Text Box 29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3" name="Text Box 29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4" name="Text Box 29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5" name="Text Box 29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6" name="Text Box 29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7" name="Text Box 29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8" name="Text Box 29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79" name="Text Box 29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0" name="Text Box 29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1" name="Text Box 29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2" name="Text Box 29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3" name="Text Box 29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4" name="Text Box 29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5" name="Text Box 29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6" name="Text Box 29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7" name="Text Box 29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8" name="Text Box 29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89" name="Text Box 29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0" name="Text Box 29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1" name="Text Box 29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2" name="Text Box 29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3" name="Text Box 29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4" name="Text Box 29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5" name="Text Box 29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6" name="Text Box 29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7" name="Text Box 29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8" name="Text Box 29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5999" name="Text Box 29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0" name="Text Box 29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1" name="Text Box 29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2" name="Text Box 29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3" name="Text Box 29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4" name="Text Box 29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5" name="Text Box 29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6" name="Text Box 29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7" name="Text Box 29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8" name="Text Box 29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09" name="Text Box 29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0" name="Text Box 29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1" name="Text Box 29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2" name="Text Box 29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3" name="Text Box 29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4" name="Text Box 29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5" name="Text Box 29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6" name="Text Box 29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7" name="Text Box 29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8" name="Text Box 30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19" name="Text Box 30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0" name="Text Box 30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1" name="Text Box 30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2" name="Text Box 30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3" name="Text Box 30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4" name="Text Box 30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5" name="Text Box 30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6" name="Text Box 30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7" name="Text Box 30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8" name="Text Box 30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29" name="Text Box 30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0" name="Text Box 30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1" name="Text Box 30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2" name="Text Box 30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3" name="Text Box 30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4" name="Text Box 30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5" name="Text Box 30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6" name="Text Box 30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7" name="Text Box 30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8" name="Text Box 30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39" name="Text Box 30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0" name="Text Box 30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1" name="Text Box 30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2" name="Text Box 30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3" name="Text Box 30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4" name="Text Box 30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5" name="Text Box 30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6" name="Text Box 30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7" name="Text Box 30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8" name="Text Box 30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49" name="Text Box 30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0" name="Text Box 30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1" name="Text Box 30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2" name="Text Box 30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3" name="Text Box 30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4" name="Text Box 30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5" name="Text Box 30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6" name="Text Box 30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7" name="Text Box 30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8" name="Text Box 30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59" name="Text Box 30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0" name="Text Box 30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1" name="Text Box 30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2" name="Text Box 30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3" name="Text Box 30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4" name="Text Box 30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5" name="Text Box 30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6" name="Text Box 30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7" name="Text Box 30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8" name="Text Box 30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69" name="Text Box 30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0" name="Text Box 30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1" name="Text Box 30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2" name="Text Box 30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3" name="Text Box 30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4" name="Text Box 30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5" name="Text Box 30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6" name="Text Box 30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7" name="Text Box 30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8" name="Text Box 30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79" name="Text Box 30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0" name="Text Box 30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1" name="Text Box 30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2" name="Text Box 30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3" name="Text Box 30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4" name="Text Box 30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5" name="Text Box 30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6" name="Text Box 30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7" name="Text Box 30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8" name="Text Box 30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89" name="Text Box 30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0" name="Text Box 30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1" name="Text Box 30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2" name="Text Box 30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3" name="Text Box 30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4" name="Text Box 30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5" name="Text Box 30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6" name="Text Box 30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7" name="Text Box 30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8" name="Text Box 30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099" name="Text Box 30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0" name="Text Box 30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1" name="Text Box 30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2" name="Text Box 30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3" name="Text Box 30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4" name="Text Box 30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5" name="Text Box 30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6" name="Text Box 30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7" name="Text Box 30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8" name="Text Box 30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09" name="Text Box 30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0" name="Text Box 30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1" name="Text Box 30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2" name="Text Box 30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3" name="Text Box 30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4" name="Text Box 30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5" name="Text Box 30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6" name="Text Box 30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7" name="Text Box 30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8" name="Text Box 31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19" name="Text Box 31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0" name="Text Box 31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1" name="Text Box 31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2" name="Text Box 31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3" name="Text Box 31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4" name="Text Box 31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5" name="Text Box 31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6" name="Text Box 31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7" name="Text Box 31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8" name="Text Box 31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29" name="Text Box 31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0" name="Text Box 31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1" name="Text Box 31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2" name="Text Box 31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3" name="Text Box 31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4" name="Text Box 31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5" name="Text Box 31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6" name="Text Box 31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7" name="Text Box 31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8" name="Text Box 31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39" name="Text Box 31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0" name="Text Box 31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1" name="Text Box 31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2" name="Text Box 31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3" name="Text Box 31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4" name="Text Box 31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5" name="Text Box 31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6" name="Text Box 31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7" name="Text Box 31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8" name="Text Box 31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49" name="Text Box 31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0" name="Text Box 31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1" name="Text Box 31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2" name="Text Box 31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3" name="Text Box 31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4" name="Text Box 31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5" name="Text Box 31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6" name="Text Box 31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7" name="Text Box 31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8" name="Text Box 31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59" name="Text Box 31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0" name="Text Box 31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1" name="Text Box 31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2" name="Text Box 31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3" name="Text Box 31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4" name="Text Box 31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5" name="Text Box 31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6" name="Text Box 31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7" name="Text Box 31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8" name="Text Box 31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69" name="Text Box 31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0" name="Text Box 31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1" name="Text Box 31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2" name="Text Box 31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3" name="Text Box 31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4" name="Text Box 31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5" name="Text Box 31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6" name="Text Box 31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7" name="Text Box 31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8" name="Text Box 31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79" name="Text Box 31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0" name="Text Box 31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1" name="Text Box 31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2" name="Text Box 31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3" name="Text Box 31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4" name="Text Box 31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5" name="Text Box 31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6" name="Text Box 31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7" name="Text Box 31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8" name="Text Box 31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89" name="Text Box 31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0" name="Text Box 31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1" name="Text Box 31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2" name="Text Box 31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3" name="Text Box 31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4" name="Text Box 31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5" name="Text Box 31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6" name="Text Box 31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7" name="Text Box 31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8" name="Text Box 31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199" name="Text Box 31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0" name="Text Box 31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1" name="Text Box 31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2" name="Text Box 31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3" name="Text Box 31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4" name="Text Box 31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5" name="Text Box 31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6" name="Text Box 31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7" name="Text Box 31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8" name="Text Box 31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09" name="Text Box 31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0" name="Text Box 31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1" name="Text Box 31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2" name="Text Box 31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3" name="Text Box 31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4" name="Text Box 31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5" name="Text Box 31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6" name="Text Box 31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7" name="Text Box 31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8" name="Text Box 32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19" name="Text Box 32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0" name="Text Box 32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1" name="Text Box 32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2" name="Text Box 32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3" name="Text Box 32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4" name="Text Box 32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5" name="Text Box 32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6" name="Text Box 32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7" name="Text Box 32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8" name="Text Box 32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29" name="Text Box 32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0" name="Text Box 32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1" name="Text Box 32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2" name="Text Box 32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3" name="Text Box 32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4" name="Text Box 32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5" name="Text Box 32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6" name="Text Box 32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7" name="Text Box 32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8" name="Text Box 32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39" name="Text Box 32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0" name="Text Box 32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1" name="Text Box 32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2" name="Text Box 32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3" name="Text Box 32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4" name="Text Box 32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5" name="Text Box 32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6" name="Text Box 32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7" name="Text Box 32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8" name="Text Box 32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49" name="Text Box 32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0" name="Text Box 32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1" name="Text Box 32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2" name="Text Box 32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3" name="Text Box 32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4" name="Text Box 32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5" name="Text Box 32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6" name="Text Box 32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7" name="Text Box 32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8" name="Text Box 32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59" name="Text Box 32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0" name="Text Box 32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1" name="Text Box 32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2" name="Text Box 32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3" name="Text Box 32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4" name="Text Box 32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5" name="Text Box 32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6" name="Text Box 32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7" name="Text Box 32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8" name="Text Box 32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69" name="Text Box 32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0" name="Text Box 32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1" name="Text Box 32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2" name="Text Box 32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3" name="Text Box 32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4" name="Text Box 32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5" name="Text Box 32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6" name="Text Box 32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7" name="Text Box 32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8" name="Text Box 32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79" name="Text Box 32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0" name="Text Box 32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1" name="Text Box 32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2" name="Text Box 32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3" name="Text Box 32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4" name="Text Box 32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5" name="Text Box 32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6" name="Text Box 32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7" name="Text Box 32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8" name="Text Box 32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89" name="Text Box 32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0" name="Text Box 32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1" name="Text Box 32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2" name="Text Box 32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3" name="Text Box 32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4" name="Text Box 32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5" name="Text Box 32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6" name="Text Box 32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7" name="Text Box 32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8" name="Text Box 32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299" name="Text Box 32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0" name="Text Box 32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1" name="Text Box 32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2" name="Text Box 32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3" name="Text Box 32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4" name="Text Box 32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5" name="Text Box 32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6" name="Text Box 32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7" name="Text Box 32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8" name="Text Box 32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09" name="Text Box 32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0" name="Text Box 32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1" name="Text Box 32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2" name="Text Box 32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3" name="Text Box 32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4" name="Text Box 32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5" name="Text Box 32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6" name="Text Box 32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7" name="Text Box 32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8" name="Text Box 33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19" name="Text Box 33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0" name="Text Box 33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1" name="Text Box 33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2" name="Text Box 33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3" name="Text Box 33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4" name="Text Box 33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5" name="Text Box 33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6" name="Text Box 33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7" name="Text Box 33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8" name="Text Box 33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29" name="Text Box 33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0" name="Text Box 33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1" name="Text Box 33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2" name="Text Box 33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3" name="Text Box 33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4" name="Text Box 33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5" name="Text Box 33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6" name="Text Box 33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7" name="Text Box 33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8" name="Text Box 33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39" name="Text Box 33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0" name="Text Box 33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1" name="Text Box 33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2" name="Text Box 33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3" name="Text Box 33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4" name="Text Box 33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5" name="Text Box 33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6" name="Text Box 33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7" name="Text Box 33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8" name="Text Box 33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49" name="Text Box 33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0" name="Text Box 33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1" name="Text Box 33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2" name="Text Box 33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3" name="Text Box 33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4" name="Text Box 33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5" name="Text Box 33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6" name="Text Box 33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7" name="Text Box 33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8" name="Text Box 33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59" name="Text Box 33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0" name="Text Box 33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1" name="Text Box 33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2" name="Text Box 33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3" name="Text Box 33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4" name="Text Box 33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5" name="Text Box 33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6" name="Text Box 33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7" name="Text Box 33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8" name="Text Box 33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69" name="Text Box 33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0" name="Text Box 33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1" name="Text Box 33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2" name="Text Box 33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3" name="Text Box 33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4" name="Text Box 33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5" name="Text Box 33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6" name="Text Box 33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7" name="Text Box 33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8" name="Text Box 33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79" name="Text Box 33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0" name="Text Box 33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1" name="Text Box 33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2" name="Text Box 33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3" name="Text Box 33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4" name="Text Box 33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5" name="Text Box 33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6" name="Text Box 33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7" name="Text Box 33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8" name="Text Box 33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89" name="Text Box 33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0" name="Text Box 33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1" name="Text Box 33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2" name="Text Box 33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3" name="Text Box 33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4" name="Text Box 33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5" name="Text Box 33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6" name="Text Box 33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7" name="Text Box 33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8" name="Text Box 33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399" name="Text Box 33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0" name="Text Box 33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1" name="Text Box 33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2" name="Text Box 33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3" name="Text Box 33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4" name="Text Box 33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5" name="Text Box 33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6" name="Text Box 33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7" name="Text Box 33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8" name="Text Box 33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09" name="Text Box 33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0" name="Text Box 33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1" name="Text Box 33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2" name="Text Box 33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3" name="Text Box 33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4" name="Text Box 33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5" name="Text Box 33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6" name="Text Box 33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7" name="Text Box 33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8" name="Text Box 34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19" name="Text Box 34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0" name="Text Box 34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1" name="Text Box 34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2" name="Text Box 34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3" name="Text Box 34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4" name="Text Box 34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5" name="Text Box 34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6" name="Text Box 34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7" name="Text Box 34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8" name="Text Box 34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29" name="Text Box 34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0" name="Text Box 34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1" name="Text Box 34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2" name="Text Box 34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3" name="Text Box 34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4" name="Text Box 34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5" name="Text Box 34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6" name="Text Box 34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7" name="Text Box 34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8" name="Text Box 34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39" name="Text Box 34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0" name="Text Box 34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1" name="Text Box 34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2" name="Text Box 34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3" name="Text Box 34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4" name="Text Box 34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5" name="Text Box 34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6" name="Text Box 34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7" name="Text Box 34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8" name="Text Box 34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49" name="Text Box 34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0" name="Text Box 34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1" name="Text Box 34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2" name="Text Box 34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3" name="Text Box 34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4" name="Text Box 34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5" name="Text Box 34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6" name="Text Box 34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7" name="Text Box 34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8" name="Text Box 34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59" name="Text Box 34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0" name="Text Box 34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1" name="Text Box 34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2" name="Text Box 34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3" name="Text Box 34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4" name="Text Box 34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5" name="Text Box 34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6" name="Text Box 34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7" name="Text Box 34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8" name="Text Box 34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69" name="Text Box 34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0" name="Text Box 34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1" name="Text Box 34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2" name="Text Box 34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3" name="Text Box 34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4" name="Text Box 34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5" name="Text Box 34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6" name="Text Box 34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7" name="Text Box 34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8" name="Text Box 34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79" name="Text Box 34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0" name="Text Box 34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1" name="Text Box 34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2" name="Text Box 34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3" name="Text Box 34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4" name="Text Box 34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5" name="Text Box 34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6" name="Text Box 34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7" name="Text Box 34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8" name="Text Box 34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89" name="Text Box 34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0" name="Text Box 34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1" name="Text Box 34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2" name="Text Box 34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3" name="Text Box 34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4" name="Text Box 34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5" name="Text Box 34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6" name="Text Box 34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7" name="Text Box 34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8" name="Text Box 34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499" name="Text Box 34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0" name="Text Box 34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1" name="Text Box 34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2" name="Text Box 34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3" name="Text Box 34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4" name="Text Box 34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5" name="Text Box 34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6" name="Text Box 34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7" name="Text Box 34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8" name="Text Box 34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09" name="Text Box 34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0" name="Text Box 34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1" name="Text Box 34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2" name="Text Box 34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3" name="Text Box 34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4" name="Text Box 34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5" name="Text Box 34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6" name="Text Box 34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7" name="Text Box 34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8" name="Text Box 35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19" name="Text Box 35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0" name="Text Box 35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1" name="Text Box 35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2" name="Text Box 35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3" name="Text Box 35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4" name="Text Box 35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5" name="Text Box 35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6" name="Text Box 35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7" name="Text Box 35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8" name="Text Box 35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29" name="Text Box 35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0" name="Text Box 35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1" name="Text Box 35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2" name="Text Box 35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3" name="Text Box 35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4" name="Text Box 35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5" name="Text Box 35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6" name="Text Box 35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7" name="Text Box 35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8" name="Text Box 35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39" name="Text Box 35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0" name="Text Box 35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1" name="Text Box 35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2" name="Text Box 35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3" name="Text Box 35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4" name="Text Box 35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5" name="Text Box 35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6" name="Text Box 35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7" name="Text Box 35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8" name="Text Box 35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49" name="Text Box 35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0" name="Text Box 35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1" name="Text Box 35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2" name="Text Box 35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3" name="Text Box 35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4" name="Text Box 35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5" name="Text Box 35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6" name="Text Box 35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7" name="Text Box 35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8" name="Text Box 35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59" name="Text Box 35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0" name="Text Box 35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1" name="Text Box 35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2" name="Text Box 35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3" name="Text Box 35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4" name="Text Box 35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5" name="Text Box 35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6" name="Text Box 35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7" name="Text Box 35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8" name="Text Box 35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69" name="Text Box 35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0" name="Text Box 35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1" name="Text Box 35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2" name="Text Box 35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3" name="Text Box 35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4" name="Text Box 35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5" name="Text Box 35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6" name="Text Box 35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7" name="Text Box 35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8" name="Text Box 35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79" name="Text Box 35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0" name="Text Box 35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1" name="Text Box 35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2" name="Text Box 35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3" name="Text Box 35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4" name="Text Box 35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5" name="Text Box 35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6" name="Text Box 35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7" name="Text Box 35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8" name="Text Box 35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89" name="Text Box 35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0" name="Text Box 35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1" name="Text Box 35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2" name="Text Box 35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3" name="Text Box 35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4" name="Text Box 35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5" name="Text Box 35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6" name="Text Box 35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7" name="Text Box 35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8" name="Text Box 35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599" name="Text Box 35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0" name="Text Box 35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1" name="Text Box 35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2" name="Text Box 35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3" name="Text Box 35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4" name="Text Box 35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5" name="Text Box 35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6" name="Text Box 35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7" name="Text Box 35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8" name="Text Box 35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09" name="Text Box 35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0" name="Text Box 35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1" name="Text Box 35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2" name="Text Box 35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3" name="Text Box 35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4" name="Text Box 35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5" name="Text Box 35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6" name="Text Box 35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7" name="Text Box 35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8" name="Text Box 36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19" name="Text Box 36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0" name="Text Box 36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1" name="Text Box 36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2" name="Text Box 36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3" name="Text Box 36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4" name="Text Box 36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5" name="Text Box 36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6" name="Text Box 36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7" name="Text Box 36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8" name="Text Box 36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29" name="Text Box 36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0" name="Text Box 36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1" name="Text Box 36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2" name="Text Box 36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3" name="Text Box 36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4" name="Text Box 36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5" name="Text Box 36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6" name="Text Box 36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7" name="Text Box 36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8" name="Text Box 36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39" name="Text Box 36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0" name="Text Box 36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1" name="Text Box 36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2" name="Text Box 36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3" name="Text Box 36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4" name="Text Box 36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5" name="Text Box 36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6" name="Text Box 36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7" name="Text Box 36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8" name="Text Box 36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49" name="Text Box 36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0" name="Text Box 36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1" name="Text Box 36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2" name="Text Box 36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3" name="Text Box 36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4" name="Text Box 36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5" name="Text Box 36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6" name="Text Box 36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7" name="Text Box 36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8" name="Text Box 36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59" name="Text Box 36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0" name="Text Box 36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1" name="Text Box 36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2" name="Text Box 36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3" name="Text Box 36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4" name="Text Box 36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5" name="Text Box 36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6" name="Text Box 36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7" name="Text Box 36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8" name="Text Box 36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69" name="Text Box 36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0" name="Text Box 36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1" name="Text Box 36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2" name="Text Box 36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3" name="Text Box 36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4" name="Text Box 36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5" name="Text Box 36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6" name="Text Box 36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7" name="Text Box 36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8" name="Text Box 36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79" name="Text Box 36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0" name="Text Box 36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1" name="Text Box 36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2" name="Text Box 36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3" name="Text Box 36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4" name="Text Box 36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5" name="Text Box 36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6" name="Text Box 36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7" name="Text Box 36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8" name="Text Box 36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89" name="Text Box 36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0" name="Text Box 36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1" name="Text Box 36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2" name="Text Box 36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3" name="Text Box 36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4" name="Text Box 36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5" name="Text Box 36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6" name="Text Box 36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7" name="Text Box 36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8" name="Text Box 36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699" name="Text Box 36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0" name="Text Box 36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1" name="Text Box 36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2" name="Text Box 36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3" name="Text Box 36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4" name="Text Box 36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5" name="Text Box 36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6" name="Text Box 36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7" name="Text Box 36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8" name="Text Box 36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09" name="Text Box 36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0" name="Text Box 36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1" name="Text Box 36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2" name="Text Box 36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3" name="Text Box 36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4" name="Text Box 36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5" name="Text Box 36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6" name="Text Box 36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7" name="Text Box 36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8" name="Text Box 37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19" name="Text Box 37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0" name="Text Box 37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1" name="Text Box 37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2" name="Text Box 37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3" name="Text Box 37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4" name="Text Box 37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5" name="Text Box 37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6" name="Text Box 37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7" name="Text Box 37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8" name="Text Box 37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29" name="Text Box 37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0" name="Text Box 37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1" name="Text Box 37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2" name="Text Box 37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3" name="Text Box 37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4" name="Text Box 37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5" name="Text Box 37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6" name="Text Box 37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7" name="Text Box 37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8" name="Text Box 37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39" name="Text Box 37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0" name="Text Box 37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1" name="Text Box 37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2" name="Text Box 37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3" name="Text Box 37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4" name="Text Box 37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5" name="Text Box 37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6" name="Text Box 37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7" name="Text Box 37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8" name="Text Box 37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49" name="Text Box 37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0" name="Text Box 37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1" name="Text Box 37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2" name="Text Box 37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3" name="Text Box 37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4" name="Text Box 37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5" name="Text Box 37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6" name="Text Box 37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7" name="Text Box 37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8" name="Text Box 37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59" name="Text Box 37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0" name="Text Box 37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1" name="Text Box 37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2" name="Text Box 37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3" name="Text Box 37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4" name="Text Box 37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5" name="Text Box 37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6" name="Text Box 37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7" name="Text Box 37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8" name="Text Box 37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69" name="Text Box 37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0" name="Text Box 37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1" name="Text Box 37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2" name="Text Box 37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3" name="Text Box 37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4" name="Text Box 37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5" name="Text Box 37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6" name="Text Box 37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7" name="Text Box 37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8" name="Text Box 37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79" name="Text Box 37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0" name="Text Box 37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1" name="Text Box 37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2" name="Text Box 37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3" name="Text Box 37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4" name="Text Box 37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5" name="Text Box 37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6" name="Text Box 37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7" name="Text Box 37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8" name="Text Box 37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89" name="Text Box 37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0" name="Text Box 37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1" name="Text Box 37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2" name="Text Box 37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3" name="Text Box 37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4" name="Text Box 37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5" name="Text Box 37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6" name="Text Box 37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7" name="Text Box 37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8" name="Text Box 37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799" name="Text Box 37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0" name="Text Box 37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1" name="Text Box 37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2" name="Text Box 37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3" name="Text Box 37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4" name="Text Box 37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5" name="Text Box 37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6" name="Text Box 37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7" name="Text Box 37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8" name="Text Box 37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09" name="Text Box 37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0" name="Text Box 37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1" name="Text Box 37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2" name="Text Box 37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3" name="Text Box 37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4" name="Text Box 37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5" name="Text Box 37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6" name="Text Box 37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7" name="Text Box 37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8" name="Text Box 38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19" name="Text Box 38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0" name="Text Box 38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1" name="Text Box 38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2" name="Text Box 38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3" name="Text Box 38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4" name="Text Box 38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5" name="Text Box 38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6" name="Text Box 38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7" name="Text Box 38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8" name="Text Box 38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29" name="Text Box 38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0" name="Text Box 38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1" name="Text Box 38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2" name="Text Box 38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3" name="Text Box 38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4" name="Text Box 38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5" name="Text Box 38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6" name="Text Box 38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7" name="Text Box 38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8" name="Text Box 38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39" name="Text Box 38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0" name="Text Box 38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1" name="Text Box 38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2" name="Text Box 38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3" name="Text Box 38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4" name="Text Box 38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5" name="Text Box 38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6" name="Text Box 38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7" name="Text Box 38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8" name="Text Box 38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49" name="Text Box 38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0" name="Text Box 38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1" name="Text Box 38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2" name="Text Box 38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3" name="Text Box 38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4" name="Text Box 38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5" name="Text Box 38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6" name="Text Box 38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7" name="Text Box 38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8" name="Text Box 38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59" name="Text Box 38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0" name="Text Box 38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1" name="Text Box 38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2" name="Text Box 38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3" name="Text Box 38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4" name="Text Box 38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5" name="Text Box 38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6" name="Text Box 38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7" name="Text Box 38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8" name="Text Box 38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69" name="Text Box 38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0" name="Text Box 38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1" name="Text Box 38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2" name="Text Box 38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3" name="Text Box 38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4" name="Text Box 38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5" name="Text Box 38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6" name="Text Box 38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7" name="Text Box 38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8" name="Text Box 38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79" name="Text Box 38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0" name="Text Box 38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1" name="Text Box 38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2" name="Text Box 38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3" name="Text Box 38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4" name="Text Box 38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5" name="Text Box 38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6" name="Text Box 38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7" name="Text Box 38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8" name="Text Box 38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89" name="Text Box 38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0" name="Text Box 38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1" name="Text Box 38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2" name="Text Box 38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3" name="Text Box 38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4" name="Text Box 38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5" name="Text Box 38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6" name="Text Box 38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7" name="Text Box 38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8" name="Text Box 38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899" name="Text Box 38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0" name="Text Box 38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1" name="Text Box 38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2" name="Text Box 38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3" name="Text Box 38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4" name="Text Box 38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5" name="Text Box 38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6" name="Text Box 38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7" name="Text Box 38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8" name="Text Box 38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09" name="Text Box 38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0" name="Text Box 38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1" name="Text Box 38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2" name="Text Box 38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3" name="Text Box 38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4" name="Text Box 38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5" name="Text Box 38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6" name="Text Box 38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7" name="Text Box 38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8" name="Text Box 39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19" name="Text Box 39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0" name="Text Box 39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1" name="Text Box 39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2" name="Text Box 39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3" name="Text Box 39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4" name="Text Box 39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5" name="Text Box 39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6" name="Text Box 39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7" name="Text Box 39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8" name="Text Box 39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29" name="Text Box 39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0" name="Text Box 39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1" name="Text Box 39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2" name="Text Box 39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3" name="Text Box 39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4" name="Text Box 39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5" name="Text Box 39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6" name="Text Box 39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7" name="Text Box 39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8" name="Text Box 39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39" name="Text Box 39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0" name="Text Box 39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1" name="Text Box 39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2" name="Text Box 39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3" name="Text Box 39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4" name="Text Box 39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5" name="Text Box 39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6" name="Text Box 39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7" name="Text Box 39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8" name="Text Box 39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49" name="Text Box 39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0" name="Text Box 39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1" name="Text Box 39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2" name="Text Box 39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3" name="Text Box 39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4" name="Text Box 39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5" name="Text Box 39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6" name="Text Box 39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7" name="Text Box 39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8" name="Text Box 39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59" name="Text Box 39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0" name="Text Box 39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1" name="Text Box 39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2" name="Text Box 39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3" name="Text Box 39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4" name="Text Box 39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5" name="Text Box 39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6" name="Text Box 39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7" name="Text Box 39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8" name="Text Box 39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69" name="Text Box 39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0" name="Text Box 39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1" name="Text Box 39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2" name="Text Box 39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3" name="Text Box 39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4" name="Text Box 39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5" name="Text Box 39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6" name="Text Box 39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7" name="Text Box 39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8" name="Text Box 39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79" name="Text Box 39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0" name="Text Box 39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1" name="Text Box 39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2" name="Text Box 39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3" name="Text Box 39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4" name="Text Box 39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5" name="Text Box 39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6" name="Text Box 39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7" name="Text Box 39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8" name="Text Box 39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89" name="Text Box 39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0" name="Text Box 39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1" name="Text Box 39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2" name="Text Box 39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3" name="Text Box 39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4" name="Text Box 39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5" name="Text Box 39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6" name="Text Box 39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7" name="Text Box 39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8" name="Text Box 39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6999" name="Text Box 39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0" name="Text Box 39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1" name="Text Box 39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2" name="Text Box 39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3" name="Text Box 39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4" name="Text Box 39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5" name="Text Box 39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6" name="Text Box 39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7" name="Text Box 39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8" name="Text Box 39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09" name="Text Box 39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0" name="Text Box 39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1" name="Text Box 39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2" name="Text Box 39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3" name="Text Box 39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4" name="Text Box 39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5" name="Text Box 39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6" name="Text Box 39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7" name="Text Box 39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8" name="Text Box 40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19" name="Text Box 40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0" name="Text Box 40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1" name="Text Box 40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2" name="Text Box 40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3" name="Text Box 40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4" name="Text Box 40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5" name="Text Box 40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6" name="Text Box 40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7" name="Text Box 40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8" name="Text Box 40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29" name="Text Box 40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0" name="Text Box 40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1" name="Text Box 40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2" name="Text Box 40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3" name="Text Box 40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4" name="Text Box 40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5" name="Text Box 40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6" name="Text Box 40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7" name="Text Box 40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8" name="Text Box 40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39" name="Text Box 40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0" name="Text Box 40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1" name="Text Box 40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2" name="Text Box 40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3" name="Text Box 40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4" name="Text Box 40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5" name="Text Box 40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6" name="Text Box 40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7" name="Text Box 40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8" name="Text Box 40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49" name="Text Box 40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0" name="Text Box 40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1" name="Text Box 40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2" name="Text Box 40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3" name="Text Box 40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4" name="Text Box 40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5" name="Text Box 40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6" name="Text Box 40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7" name="Text Box 40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8" name="Text Box 40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59" name="Text Box 40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0" name="Text Box 40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1" name="Text Box 40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2" name="Text Box 40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3" name="Text Box 40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4" name="Text Box 40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5" name="Text Box 40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6" name="Text Box 40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7" name="Text Box 40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8" name="Text Box 40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69" name="Text Box 40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0" name="Text Box 40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1" name="Text Box 40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2" name="Text Box 40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3" name="Text Box 40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4" name="Text Box 40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5" name="Text Box 40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6" name="Text Box 40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7" name="Text Box 40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8" name="Text Box 40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79" name="Text Box 40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0" name="Text Box 40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1" name="Text Box 40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2" name="Text Box 40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3" name="Text Box 40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4" name="Text Box 40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5" name="Text Box 40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6" name="Text Box 40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7" name="Text Box 40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8" name="Text Box 40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89" name="Text Box 40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0" name="Text Box 40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1" name="Text Box 40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2" name="Text Box 40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3" name="Text Box 40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4" name="Text Box 40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5" name="Text Box 40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6" name="Text Box 40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7" name="Text Box 40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8" name="Text Box 40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099" name="Text Box 40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0" name="Text Box 40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1" name="Text Box 40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2" name="Text Box 40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3" name="Text Box 40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4" name="Text Box 40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5" name="Text Box 40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6" name="Text Box 40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7" name="Text Box 40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8" name="Text Box 40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09" name="Text Box 40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0" name="Text Box 40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1" name="Text Box 40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2" name="Text Box 40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3" name="Text Box 40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4" name="Text Box 40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5" name="Text Box 40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6" name="Text Box 40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7" name="Text Box 40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8" name="Text Box 41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19" name="Text Box 41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0" name="Text Box 41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1" name="Text Box 41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2" name="Text Box 41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3" name="Text Box 41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4" name="Text Box 41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5" name="Text Box 41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6" name="Text Box 41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7" name="Text Box 41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8" name="Text Box 41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29" name="Text Box 41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0" name="Text Box 41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1" name="Text Box 41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2" name="Text Box 41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3" name="Text Box 41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4" name="Text Box 41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5" name="Text Box 41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6" name="Text Box 41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7" name="Text Box 41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8" name="Text Box 41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39" name="Text Box 41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0" name="Text Box 41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1" name="Text Box 41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2" name="Text Box 41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3" name="Text Box 41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4" name="Text Box 41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5" name="Text Box 41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6" name="Text Box 41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7" name="Text Box 41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8" name="Text Box 41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49" name="Text Box 41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0" name="Text Box 41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1" name="Text Box 41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2" name="Text Box 41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3" name="Text Box 41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4" name="Text Box 41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5" name="Text Box 41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6" name="Text Box 41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7" name="Text Box 41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8" name="Text Box 41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59" name="Text Box 41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0" name="Text Box 41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1" name="Text Box 41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2" name="Text Box 41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3" name="Text Box 41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4" name="Text Box 41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5" name="Text Box 41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6" name="Text Box 41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7" name="Text Box 41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8" name="Text Box 41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69" name="Text Box 41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0" name="Text Box 41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1" name="Text Box 41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2" name="Text Box 41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3" name="Text Box 41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4" name="Text Box 41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5" name="Text Box 41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6" name="Text Box 41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7" name="Text Box 41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8" name="Text Box 41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79" name="Text Box 41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0" name="Text Box 41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1" name="Text Box 41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2" name="Text Box 41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3" name="Text Box 41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4" name="Text Box 41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5" name="Text Box 41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6" name="Text Box 41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7" name="Text Box 41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8" name="Text Box 41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89" name="Text Box 41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0" name="Text Box 41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1" name="Text Box 41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2" name="Text Box 41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3" name="Text Box 41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4" name="Text Box 41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5" name="Text Box 41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6" name="Text Box 41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7" name="Text Box 41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8" name="Text Box 41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199" name="Text Box 41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0" name="Text Box 41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1" name="Text Box 41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2" name="Text Box 41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3" name="Text Box 41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4" name="Text Box 41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5" name="Text Box 41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6" name="Text Box 41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7" name="Text Box 41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8" name="Text Box 41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09" name="Text Box 41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0" name="Text Box 41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1" name="Text Box 41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2" name="Text Box 41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3" name="Text Box 41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4" name="Text Box 41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5" name="Text Box 41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6" name="Text Box 41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7" name="Text Box 41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8" name="Text Box 42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19" name="Text Box 42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0" name="Text Box 42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1" name="Text Box 42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2" name="Text Box 42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3" name="Text Box 42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4" name="Text Box 42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5" name="Text Box 42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6" name="Text Box 42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7" name="Text Box 42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8" name="Text Box 42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29" name="Text Box 42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0" name="Text Box 42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1" name="Text Box 42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2" name="Text Box 42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3" name="Text Box 42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4" name="Text Box 42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5" name="Text Box 42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6" name="Text Box 42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7" name="Text Box 42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8" name="Text Box 42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39" name="Text Box 42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0" name="Text Box 42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1" name="Text Box 42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2" name="Text Box 42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3" name="Text Box 42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4" name="Text Box 42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5" name="Text Box 42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6" name="Text Box 42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7" name="Text Box 42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8" name="Text Box 42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49" name="Text Box 42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0" name="Text Box 42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1" name="Text Box 42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2" name="Text Box 42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3" name="Text Box 42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4" name="Text Box 42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5" name="Text Box 42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6" name="Text Box 42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7" name="Text Box 42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8" name="Text Box 42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59" name="Text Box 42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0" name="Text Box 42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1" name="Text Box 42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2" name="Text Box 42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3" name="Text Box 42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4" name="Text Box 42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5" name="Text Box 42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6" name="Text Box 42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7" name="Text Box 42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8" name="Text Box 42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69" name="Text Box 42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0" name="Text Box 42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1" name="Text Box 42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2" name="Text Box 42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3" name="Text Box 42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4" name="Text Box 42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5" name="Text Box 42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6" name="Text Box 42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7" name="Text Box 42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8" name="Text Box 42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79" name="Text Box 42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0" name="Text Box 42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1" name="Text Box 42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2" name="Text Box 42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3" name="Text Box 42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4" name="Text Box 42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5" name="Text Box 42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6" name="Text Box 42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7" name="Text Box 42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8" name="Text Box 42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89" name="Text Box 42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0" name="Text Box 42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1" name="Text Box 42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2" name="Text Box 42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3" name="Text Box 42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4" name="Text Box 42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5" name="Text Box 42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6" name="Text Box 42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7" name="Text Box 42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8" name="Text Box 42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299" name="Text Box 42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0" name="Text Box 42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1" name="Text Box 42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2" name="Text Box 42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3" name="Text Box 42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4" name="Text Box 42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5" name="Text Box 42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6" name="Text Box 42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7" name="Text Box 42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8" name="Text Box 42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09" name="Text Box 42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0" name="Text Box 42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1" name="Text Box 42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2" name="Text Box 42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3" name="Text Box 42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4" name="Text Box 42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5" name="Text Box 42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6" name="Text Box 42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7" name="Text Box 42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8" name="Text Box 43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19" name="Text Box 43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0" name="Text Box 43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1" name="Text Box 43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2" name="Text Box 43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3" name="Text Box 43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4" name="Text Box 43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5" name="Text Box 43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6" name="Text Box 43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7" name="Text Box 43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8" name="Text Box 43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29" name="Text Box 43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0" name="Text Box 43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1" name="Text Box 43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2" name="Text Box 43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3" name="Text Box 43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4" name="Text Box 43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5" name="Text Box 43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6" name="Text Box 43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7" name="Text Box 43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8" name="Text Box 43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39" name="Text Box 43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0" name="Text Box 43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1" name="Text Box 43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2" name="Text Box 43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3" name="Text Box 43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4" name="Text Box 43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5" name="Text Box 43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6" name="Text Box 43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7" name="Text Box 43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8" name="Text Box 43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49" name="Text Box 43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0" name="Text Box 43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1" name="Text Box 43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2" name="Text Box 43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3" name="Text Box 43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4" name="Text Box 43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5" name="Text Box 43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6" name="Text Box 43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7" name="Text Box 43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8" name="Text Box 43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59" name="Text Box 43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0" name="Text Box 43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1" name="Text Box 43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2" name="Text Box 43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3" name="Text Box 43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4" name="Text Box 43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5" name="Text Box 43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6" name="Text Box 43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7" name="Text Box 43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8" name="Text Box 43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69" name="Text Box 43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0" name="Text Box 43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1" name="Text Box 43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2" name="Text Box 43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3" name="Text Box 43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4" name="Text Box 43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5" name="Text Box 43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6" name="Text Box 43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7" name="Text Box 43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8" name="Text Box 43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79" name="Text Box 43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0" name="Text Box 43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1" name="Text Box 43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2" name="Text Box 43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3" name="Text Box 43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4" name="Text Box 43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5" name="Text Box 43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6" name="Text Box 43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7" name="Text Box 43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8" name="Text Box 43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89" name="Text Box 43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0" name="Text Box 43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1" name="Text Box 43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2" name="Text Box 43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3" name="Text Box 43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4" name="Text Box 43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5" name="Text Box 43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6" name="Text Box 43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7" name="Text Box 43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8" name="Text Box 43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399" name="Text Box 43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0" name="Text Box 43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1" name="Text Box 43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2" name="Text Box 43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3" name="Text Box 43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4" name="Text Box 43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5" name="Text Box 43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6" name="Text Box 43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7" name="Text Box 43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8" name="Text Box 43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09" name="Text Box 43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0" name="Text Box 43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1" name="Text Box 43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2" name="Text Box 43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3" name="Text Box 43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4" name="Text Box 43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5" name="Text Box 43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6" name="Text Box 43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7" name="Text Box 43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8" name="Text Box 44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19" name="Text Box 44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0" name="Text Box 44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1" name="Text Box 44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2" name="Text Box 44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3" name="Text Box 44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4" name="Text Box 44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5" name="Text Box 44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6" name="Text Box 44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7" name="Text Box 44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8" name="Text Box 44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29" name="Text Box 44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0" name="Text Box 44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1" name="Text Box 44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2" name="Text Box 44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3" name="Text Box 44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4" name="Text Box 44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5" name="Text Box 44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6" name="Text Box 44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7" name="Text Box 44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8" name="Text Box 44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39" name="Text Box 44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0" name="Text Box 44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1" name="Text Box 44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2" name="Text Box 44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3" name="Text Box 44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4" name="Text Box 44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5" name="Text Box 44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6" name="Text Box 44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7" name="Text Box 44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8" name="Text Box 44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49" name="Text Box 44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0" name="Text Box 44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1" name="Text Box 44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2" name="Text Box 44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3" name="Text Box 44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4" name="Text Box 44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5" name="Text Box 44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6" name="Text Box 44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7" name="Text Box 44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8" name="Text Box 44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59" name="Text Box 44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0" name="Text Box 44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1" name="Text Box 44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2" name="Text Box 44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3" name="Text Box 44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4" name="Text Box 44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5" name="Text Box 44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6" name="Text Box 44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7" name="Text Box 44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8" name="Text Box 44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69" name="Text Box 44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0" name="Text Box 44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1" name="Text Box 44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2" name="Text Box 44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3" name="Text Box 44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4" name="Text Box 44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5" name="Text Box 44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6" name="Text Box 44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7" name="Text Box 44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8" name="Text Box 44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79" name="Text Box 44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0" name="Text Box 44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1" name="Text Box 44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2" name="Text Box 44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3" name="Text Box 44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4" name="Text Box 44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5" name="Text Box 44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6" name="Text Box 44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7" name="Text Box 44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8" name="Text Box 44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89" name="Text Box 44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0" name="Text Box 44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1" name="Text Box 44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2" name="Text Box 44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3" name="Text Box 44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4" name="Text Box 44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5" name="Text Box 44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6" name="Text Box 44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7" name="Text Box 44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8" name="Text Box 44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499" name="Text Box 44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0" name="Text Box 44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1" name="Text Box 44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2" name="Text Box 44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3" name="Text Box 44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4" name="Text Box 44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5" name="Text Box 44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6" name="Text Box 44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7" name="Text Box 44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8" name="Text Box 44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09" name="Text Box 44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0" name="Text Box 44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1" name="Text Box 44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2" name="Text Box 44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3" name="Text Box 44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4" name="Text Box 44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5" name="Text Box 44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6" name="Text Box 44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7" name="Text Box 44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8" name="Text Box 45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19" name="Text Box 45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0" name="Text Box 45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1" name="Text Box 45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2" name="Text Box 45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3" name="Text Box 45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4" name="Text Box 45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5" name="Text Box 45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6" name="Text Box 45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7" name="Text Box 45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8" name="Text Box 45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29" name="Text Box 45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0" name="Text Box 45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1" name="Text Box 45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2" name="Text Box 45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3" name="Text Box 45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4" name="Text Box 45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5" name="Text Box 45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6" name="Text Box 45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7" name="Text Box 45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8" name="Text Box 45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39" name="Text Box 45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0" name="Text Box 45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1" name="Text Box 45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2" name="Text Box 45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3" name="Text Box 45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4" name="Text Box 45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5" name="Text Box 45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6" name="Text Box 45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7" name="Text Box 45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8" name="Text Box 45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49" name="Text Box 45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0" name="Text Box 45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1" name="Text Box 45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2" name="Text Box 45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3" name="Text Box 45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4" name="Text Box 45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5" name="Text Box 45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6" name="Text Box 45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7" name="Text Box 45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8" name="Text Box 45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59" name="Text Box 45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0" name="Text Box 45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1" name="Text Box 45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2" name="Text Box 45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3" name="Text Box 45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4" name="Text Box 45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5" name="Text Box 45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6" name="Text Box 45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7" name="Text Box 45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8" name="Text Box 45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69" name="Text Box 45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0" name="Text Box 45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1" name="Text Box 45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2" name="Text Box 45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3" name="Text Box 45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4" name="Text Box 45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5" name="Text Box 45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6" name="Text Box 45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7" name="Text Box 45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8" name="Text Box 45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79" name="Text Box 45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0" name="Text Box 45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1" name="Text Box 45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2" name="Text Box 45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3" name="Text Box 45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4" name="Text Box 45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5" name="Text Box 45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6" name="Text Box 45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7" name="Text Box 45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8" name="Text Box 45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89" name="Text Box 45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0" name="Text Box 45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1" name="Text Box 45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2" name="Text Box 45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3" name="Text Box 45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4" name="Text Box 45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5" name="Text Box 45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6" name="Text Box 45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7" name="Text Box 45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8" name="Text Box 45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599" name="Text Box 45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0" name="Text Box 45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1" name="Text Box 45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2" name="Text Box 45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3" name="Text Box 45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4" name="Text Box 45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5" name="Text Box 45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6" name="Text Box 45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7" name="Text Box 45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8" name="Text Box 45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09" name="Text Box 45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0" name="Text Box 45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1" name="Text Box 45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2" name="Text Box 45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3" name="Text Box 45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4" name="Text Box 45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5" name="Text Box 45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6" name="Text Box 45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7" name="Text Box 45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8" name="Text Box 46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19" name="Text Box 46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0" name="Text Box 46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1" name="Text Box 46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2" name="Text Box 46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3" name="Text Box 46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4" name="Text Box 46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5" name="Text Box 46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6" name="Text Box 46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7" name="Text Box 46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8" name="Text Box 46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29" name="Text Box 46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0" name="Text Box 46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1" name="Text Box 46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2" name="Text Box 46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3" name="Text Box 46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4" name="Text Box 46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5" name="Text Box 46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6" name="Text Box 46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7" name="Text Box 46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8" name="Text Box 46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39" name="Text Box 46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0" name="Text Box 46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1" name="Text Box 46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2" name="Text Box 46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3" name="Text Box 46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4" name="Text Box 46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5" name="Text Box 46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6" name="Text Box 46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7" name="Text Box 46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8" name="Text Box 46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49" name="Text Box 46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0" name="Text Box 46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1" name="Text Box 46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2" name="Text Box 46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3" name="Text Box 46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4" name="Text Box 46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5" name="Text Box 46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6" name="Text Box 46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7" name="Text Box 46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8" name="Text Box 46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59" name="Text Box 46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0" name="Text Box 46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1" name="Text Box 46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2" name="Text Box 46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3" name="Text Box 46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4" name="Text Box 46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5" name="Text Box 46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6" name="Text Box 46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7" name="Text Box 46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8" name="Text Box 46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69" name="Text Box 46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0" name="Text Box 46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1" name="Text Box 46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2" name="Text Box 46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3" name="Text Box 46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4" name="Text Box 46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5" name="Text Box 46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6" name="Text Box 46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7" name="Text Box 46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8" name="Text Box 46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79" name="Text Box 46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0" name="Text Box 46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1" name="Text Box 46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2" name="Text Box 46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3" name="Text Box 46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4" name="Text Box 46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5" name="Text Box 46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6" name="Text Box 46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7" name="Text Box 46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8" name="Text Box 46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89" name="Text Box 46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0" name="Text Box 46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1" name="Text Box 46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2" name="Text Box 46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3" name="Text Box 46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4" name="Text Box 46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5" name="Text Box 46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6" name="Text Box 46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7" name="Text Box 46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8" name="Text Box 46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699" name="Text Box 46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0" name="Text Box 46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1" name="Text Box 46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2" name="Text Box 46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3" name="Text Box 46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4" name="Text Box 46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5" name="Text Box 46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6" name="Text Box 46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7" name="Text Box 46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8" name="Text Box 46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09" name="Text Box 46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0" name="Text Box 46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1" name="Text Box 46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2" name="Text Box 46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3" name="Text Box 46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4" name="Text Box 46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5" name="Text Box 46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6" name="Text Box 46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7" name="Text Box 46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8" name="Text Box 47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19" name="Text Box 47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0" name="Text Box 47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1" name="Text Box 47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2" name="Text Box 47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3" name="Text Box 47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4" name="Text Box 47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5" name="Text Box 47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6" name="Text Box 47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7" name="Text Box 47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8" name="Text Box 47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29" name="Text Box 47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0" name="Text Box 47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1" name="Text Box 47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2" name="Text Box 47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3" name="Text Box 47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4" name="Text Box 47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5" name="Text Box 47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6" name="Text Box 47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7" name="Text Box 47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8" name="Text Box 47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39" name="Text Box 47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0" name="Text Box 47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1" name="Text Box 47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2" name="Text Box 47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3" name="Text Box 47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4" name="Text Box 47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5" name="Text Box 47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6" name="Text Box 47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7" name="Text Box 47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8" name="Text Box 47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49" name="Text Box 47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0" name="Text Box 47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1" name="Text Box 47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2" name="Text Box 47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3" name="Text Box 47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4" name="Text Box 47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5" name="Text Box 47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6" name="Text Box 47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7" name="Text Box 47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8" name="Text Box 47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59" name="Text Box 47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0" name="Text Box 47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1" name="Text Box 47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2" name="Text Box 47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3" name="Text Box 47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4" name="Text Box 47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5" name="Text Box 47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6" name="Text Box 47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7" name="Text Box 47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8" name="Text Box 47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69" name="Text Box 47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0" name="Text Box 47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1" name="Text Box 47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2" name="Text Box 47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3" name="Text Box 47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4" name="Text Box 47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5" name="Text Box 47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6" name="Text Box 47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7" name="Text Box 47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8" name="Text Box 47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79" name="Text Box 47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0" name="Text Box 47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1" name="Text Box 47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2" name="Text Box 47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3" name="Text Box 47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4" name="Text Box 47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5" name="Text Box 47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6" name="Text Box 47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7" name="Text Box 47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8" name="Text Box 47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89" name="Text Box 47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0" name="Text Box 47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1" name="Text Box 47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2" name="Text Box 47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3" name="Text Box 47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4" name="Text Box 47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5" name="Text Box 47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6" name="Text Box 47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7" name="Text Box 47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8" name="Text Box 47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799" name="Text Box 47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0" name="Text Box 47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1" name="Text Box 47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2" name="Text Box 47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3" name="Text Box 47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4" name="Text Box 47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5" name="Text Box 47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6" name="Text Box 47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7" name="Text Box 47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8" name="Text Box 47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09" name="Text Box 47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0" name="Text Box 47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1" name="Text Box 47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2" name="Text Box 47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3" name="Text Box 47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4" name="Text Box 47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5" name="Text Box 47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6" name="Text Box 47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7" name="Text Box 47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8" name="Text Box 48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19" name="Text Box 48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0" name="Text Box 48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1" name="Text Box 48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2" name="Text Box 48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3" name="Text Box 48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4" name="Text Box 48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5" name="Text Box 48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6" name="Text Box 48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7" name="Text Box 48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8" name="Text Box 48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29" name="Text Box 48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0" name="Text Box 48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1" name="Text Box 48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2" name="Text Box 48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3" name="Text Box 48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4" name="Text Box 48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5" name="Text Box 48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6" name="Text Box 48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7" name="Text Box 48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8" name="Text Box 48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39" name="Text Box 48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0" name="Text Box 48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1" name="Text Box 48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2" name="Text Box 48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3" name="Text Box 48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4" name="Text Box 48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5" name="Text Box 48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6" name="Text Box 48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7" name="Text Box 48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8" name="Text Box 48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49" name="Text Box 48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0" name="Text Box 48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1" name="Text Box 48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2" name="Text Box 48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3" name="Text Box 48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4" name="Text Box 48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5" name="Text Box 48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6" name="Text Box 48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7" name="Text Box 48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8" name="Text Box 48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59" name="Text Box 48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0" name="Text Box 48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1" name="Text Box 48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2" name="Text Box 48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3" name="Text Box 48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4" name="Text Box 48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5" name="Text Box 48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6" name="Text Box 48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7" name="Text Box 48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8" name="Text Box 48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69" name="Text Box 48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0" name="Text Box 48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1" name="Text Box 48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2" name="Text Box 48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3" name="Text Box 48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4" name="Text Box 48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5" name="Text Box 48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6" name="Text Box 48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7" name="Text Box 48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8" name="Text Box 48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79" name="Text Box 48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0" name="Text Box 48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1" name="Text Box 48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2" name="Text Box 48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3" name="Text Box 48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4" name="Text Box 48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5" name="Text Box 48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6" name="Text Box 48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7" name="Text Box 48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8" name="Text Box 48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89" name="Text Box 48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0" name="Text Box 48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1" name="Text Box 48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2" name="Text Box 48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3" name="Text Box 48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4" name="Text Box 48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5" name="Text Box 48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6" name="Text Box 48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7" name="Text Box 48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8" name="Text Box 48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899" name="Text Box 48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0" name="Text Box 48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1" name="Text Box 48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2" name="Text Box 48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3" name="Text Box 48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4" name="Text Box 48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5" name="Text Box 48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6" name="Text Box 48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7" name="Text Box 48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8" name="Text Box 48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09" name="Text Box 48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0" name="Text Box 48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1" name="Text Box 48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2" name="Text Box 48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3" name="Text Box 48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4" name="Text Box 48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5" name="Text Box 48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6" name="Text Box 48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7" name="Text Box 48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8" name="Text Box 49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19" name="Text Box 49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0" name="Text Box 49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1" name="Text Box 49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2" name="Text Box 49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3" name="Text Box 49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4" name="Text Box 49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5" name="Text Box 49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6" name="Text Box 49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7" name="Text Box 49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8" name="Text Box 49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29" name="Text Box 49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0" name="Text Box 49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1" name="Text Box 49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2" name="Text Box 49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3" name="Text Box 49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4" name="Text Box 49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5" name="Text Box 49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6" name="Text Box 49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7" name="Text Box 49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8" name="Text Box 49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39" name="Text Box 49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0" name="Text Box 49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1" name="Text Box 49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2" name="Text Box 49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3" name="Text Box 49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4" name="Text Box 49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5" name="Text Box 49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6" name="Text Box 49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7" name="Text Box 49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8" name="Text Box 49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49" name="Text Box 49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0" name="Text Box 49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1" name="Text Box 49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2" name="Text Box 49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3" name="Text Box 49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4" name="Text Box 49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5" name="Text Box 49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6" name="Text Box 49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7" name="Text Box 49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8" name="Text Box 49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59" name="Text Box 49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0" name="Text Box 49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1" name="Text Box 49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2" name="Text Box 49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3" name="Text Box 49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4" name="Text Box 49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5" name="Text Box 49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6" name="Text Box 49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7" name="Text Box 49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8" name="Text Box 49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69" name="Text Box 49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0" name="Text Box 49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1" name="Text Box 49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2" name="Text Box 49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3" name="Text Box 49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4" name="Text Box 49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5" name="Text Box 49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6" name="Text Box 49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7" name="Text Box 49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8" name="Text Box 49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79" name="Text Box 49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0" name="Text Box 49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1" name="Text Box 49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2" name="Text Box 49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3" name="Text Box 49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4" name="Text Box 49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5" name="Text Box 49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6" name="Text Box 49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7" name="Text Box 49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8" name="Text Box 49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89" name="Text Box 49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0" name="Text Box 49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1" name="Text Box 49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2" name="Text Box 49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3" name="Text Box 49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4" name="Text Box 49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5" name="Text Box 49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6" name="Text Box 49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7" name="Text Box 49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8" name="Text Box 49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7999" name="Text Box 49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0" name="Text Box 49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1" name="Text Box 49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2" name="Text Box 49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3" name="Text Box 49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4" name="Text Box 49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5" name="Text Box 49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6" name="Text Box 49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7" name="Text Box 49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8" name="Text Box 49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09" name="Text Box 49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0" name="Text Box 49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1" name="Text Box 49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2" name="Text Box 49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3" name="Text Box 49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4" name="Text Box 49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5" name="Text Box 49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6" name="Text Box 49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7" name="Text Box 49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8" name="Text Box 50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19" name="Text Box 50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0" name="Text Box 50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1" name="Text Box 50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2" name="Text Box 50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3" name="Text Box 50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4" name="Text Box 50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5" name="Text Box 50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6" name="Text Box 50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7" name="Text Box 50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8" name="Text Box 50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29" name="Text Box 50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0" name="Text Box 50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1" name="Text Box 50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2" name="Text Box 50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3" name="Text Box 50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4" name="Text Box 50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5" name="Text Box 50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6" name="Text Box 50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7" name="Text Box 50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8" name="Text Box 50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39" name="Text Box 50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0" name="Text Box 50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1" name="Text Box 50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2" name="Text Box 50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3" name="Text Box 50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4" name="Text Box 50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5" name="Text Box 50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6" name="Text Box 50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7" name="Text Box 50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8" name="Text Box 50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49" name="Text Box 50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0" name="Text Box 50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1" name="Text Box 50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2" name="Text Box 50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3" name="Text Box 50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4" name="Text Box 50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5" name="Text Box 50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6" name="Text Box 50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7" name="Text Box 50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8" name="Text Box 50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59" name="Text Box 50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0" name="Text Box 50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1" name="Text Box 50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2" name="Text Box 50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3" name="Text Box 50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4" name="Text Box 50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5" name="Text Box 50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6" name="Text Box 50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7" name="Text Box 50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8" name="Text Box 50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69" name="Text Box 50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0" name="Text Box 50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1" name="Text Box 50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2" name="Text Box 50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3" name="Text Box 50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4" name="Text Box 50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5" name="Text Box 50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6" name="Text Box 50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7" name="Text Box 50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8" name="Text Box 50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79" name="Text Box 50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0" name="Text Box 50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1" name="Text Box 50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2" name="Text Box 50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3" name="Text Box 50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4" name="Text Box 50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5" name="Text Box 50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6" name="Text Box 50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7" name="Text Box 50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8" name="Text Box 50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89" name="Text Box 50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0" name="Text Box 50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1" name="Text Box 50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2" name="Text Box 50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3" name="Text Box 50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4" name="Text Box 50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5" name="Text Box 50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6" name="Text Box 50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7" name="Text Box 50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8" name="Text Box 50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099" name="Text Box 50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0" name="Text Box 50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1" name="Text Box 50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2" name="Text Box 50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3" name="Text Box 50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4" name="Text Box 50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5" name="Text Box 50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6" name="Text Box 50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7" name="Text Box 50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8" name="Text Box 50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09" name="Text Box 50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0" name="Text Box 50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1" name="Text Box 50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2" name="Text Box 50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3" name="Text Box 50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4" name="Text Box 50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5" name="Text Box 50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6" name="Text Box 50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7" name="Text Box 50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8" name="Text Box 51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19" name="Text Box 51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0" name="Text Box 51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1" name="Text Box 51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2" name="Text Box 51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3" name="Text Box 51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4" name="Text Box 51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5" name="Text Box 51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6" name="Text Box 51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7" name="Text Box 51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8" name="Text Box 51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29" name="Text Box 51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0" name="Text Box 51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1" name="Text Box 51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2" name="Text Box 51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3" name="Text Box 51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4" name="Text Box 51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5" name="Text Box 51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6" name="Text Box 51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7" name="Text Box 51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8" name="Text Box 51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39" name="Text Box 51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0" name="Text Box 51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1" name="Text Box 51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2" name="Text Box 51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3" name="Text Box 51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4" name="Text Box 51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5" name="Text Box 51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6" name="Text Box 51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7" name="Text Box 51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8" name="Text Box 51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49" name="Text Box 51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0" name="Text Box 51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1" name="Text Box 51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2" name="Text Box 51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3" name="Text Box 51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4" name="Text Box 51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5" name="Text Box 51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6" name="Text Box 51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7" name="Text Box 51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8" name="Text Box 51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59" name="Text Box 51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0" name="Text Box 51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1" name="Text Box 51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2" name="Text Box 51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3" name="Text Box 51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4" name="Text Box 51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5" name="Text Box 51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6" name="Text Box 51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7" name="Text Box 51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8" name="Text Box 51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69" name="Text Box 51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0" name="Text Box 51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1" name="Text Box 51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2" name="Text Box 51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3" name="Text Box 51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4" name="Text Box 51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5" name="Text Box 51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6" name="Text Box 51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7" name="Text Box 51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8" name="Text Box 51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79" name="Text Box 51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0" name="Text Box 51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1" name="Text Box 51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2" name="Text Box 51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3" name="Text Box 51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4" name="Text Box 51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5" name="Text Box 51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6" name="Text Box 51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7" name="Text Box 51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8" name="Text Box 51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89" name="Text Box 51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0" name="Text Box 51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1" name="Text Box 51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2" name="Text Box 51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3" name="Text Box 51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4" name="Text Box 51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5" name="Text Box 51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6" name="Text Box 51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7" name="Text Box 51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8" name="Text Box 51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199" name="Text Box 51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0" name="Text Box 51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1" name="Text Box 51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2" name="Text Box 51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3" name="Text Box 51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4" name="Text Box 51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5" name="Text Box 51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6" name="Text Box 51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7" name="Text Box 51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8" name="Text Box 51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09" name="Text Box 51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0" name="Text Box 51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1" name="Text Box 51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2" name="Text Box 51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3" name="Text Box 51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4" name="Text Box 51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5" name="Text Box 51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6" name="Text Box 51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7" name="Text Box 51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8" name="Text Box 52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19" name="Text Box 52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0" name="Text Box 52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1" name="Text Box 52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2" name="Text Box 52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3" name="Text Box 52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4" name="Text Box 52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5" name="Text Box 52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6" name="Text Box 52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7" name="Text Box 52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8" name="Text Box 52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29" name="Text Box 52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0" name="Text Box 52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1" name="Text Box 52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2" name="Text Box 52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3" name="Text Box 52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4" name="Text Box 52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5" name="Text Box 52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6" name="Text Box 52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7" name="Text Box 52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8" name="Text Box 52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39" name="Text Box 52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0" name="Text Box 52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1" name="Text Box 52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2" name="Text Box 52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3" name="Text Box 52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4" name="Text Box 52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5" name="Text Box 52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6" name="Text Box 52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7" name="Text Box 52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8" name="Text Box 52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49" name="Text Box 52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0" name="Text Box 52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1" name="Text Box 52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2" name="Text Box 52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3" name="Text Box 52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4" name="Text Box 52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5" name="Text Box 52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6" name="Text Box 52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7" name="Text Box 52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8" name="Text Box 52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59" name="Text Box 52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0" name="Text Box 52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1" name="Text Box 52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2" name="Text Box 52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3" name="Text Box 52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4" name="Text Box 52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5" name="Text Box 52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6" name="Text Box 52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7" name="Text Box 52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8" name="Text Box 52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69" name="Text Box 52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0" name="Text Box 52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1" name="Text Box 52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2" name="Text Box 52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3" name="Text Box 525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4" name="Text Box 525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5" name="Text Box 525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6" name="Text Box 525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7" name="Text Box 525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8" name="Text Box 526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79" name="Text Box 526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0" name="Text Box 526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1" name="Text Box 526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2" name="Text Box 526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3" name="Text Box 526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4" name="Text Box 526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5" name="Text Box 526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6" name="Text Box 526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7" name="Text Box 526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8" name="Text Box 527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89" name="Text Box 527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0" name="Text Box 527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1" name="Text Box 527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2" name="Text Box 527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3" name="Text Box 527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4" name="Text Box 527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5" name="Text Box 527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6" name="Text Box 527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7" name="Text Box 527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8" name="Text Box 528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299" name="Text Box 528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0" name="Text Box 528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1" name="Text Box 528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2" name="Text Box 528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3" name="Text Box 528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4" name="Text Box 528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5" name="Text Box 528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6" name="Text Box 528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7" name="Text Box 528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8" name="Text Box 529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09" name="Text Box 529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0" name="Text Box 529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1" name="Text Box 529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2" name="Text Box 529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3" name="Text Box 529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4" name="Text Box 529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5" name="Text Box 529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6" name="Text Box 529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7" name="Text Box 529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8" name="Text Box 530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19" name="Text Box 530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0" name="Text Box 530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1" name="Text Box 530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2" name="Text Box 530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3" name="Text Box 530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4" name="Text Box 530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5" name="Text Box 530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6" name="Text Box 530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7" name="Text Box 530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8" name="Text Box 531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29" name="Text Box 531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0" name="Text Box 531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1" name="Text Box 531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2" name="Text Box 531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3" name="Text Box 531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4" name="Text Box 531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5" name="Text Box 531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6" name="Text Box 531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7" name="Text Box 531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8" name="Text Box 532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39" name="Text Box 532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0" name="Text Box 532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1" name="Text Box 532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2" name="Text Box 532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3" name="Text Box 532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4" name="Text Box 532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5" name="Text Box 532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6" name="Text Box 532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7" name="Text Box 532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8" name="Text Box 533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49" name="Text Box 533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0" name="Text Box 533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1" name="Text Box 533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2" name="Text Box 533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3" name="Text Box 533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4" name="Text Box 533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5" name="Text Box 533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6" name="Text Box 533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7" name="Text Box 533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8" name="Text Box 534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59" name="Text Box 534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0" name="Text Box 534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1" name="Text Box 534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2" name="Text Box 534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3" name="Text Box 5345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4" name="Text Box 5346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5" name="Text Box 5347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6" name="Text Box 5348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7" name="Text Box 5349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8" name="Text Box 5350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69" name="Text Box 5351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70" name="Text Box 5352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71" name="Text Box 5353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10"/>
    <xdr:sp macro="" textlink="">
      <xdr:nvSpPr>
        <xdr:cNvPr id="8372" name="Text Box 5354"/>
        <xdr:cNvSpPr txBox="1">
          <a:spLocks noChangeArrowheads="1"/>
        </xdr:cNvSpPr>
      </xdr:nvSpPr>
      <xdr:spPr bwMode="auto">
        <a:xfrm>
          <a:off x="4686300" y="190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85725</xdr:colOff>
      <xdr:row>367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6972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9" name="Text Box 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0" name="Text Box 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1" name="Text Box 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" name="Text Box 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4" name="Text Box 1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5" name="Text Box 1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6" name="Text Box 1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7" name="Text Box 1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9" name="Text Box 1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0" name="Text Box 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1" name="Text Box 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2" name="Text Box 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3" name="Text Box 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4" name="Text Box 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5" name="Text Box 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6" name="Text Box 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7" name="Text Box 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8" name="Text Box 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49" name="Text Box 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0" name="Text Box 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1" name="Text Box 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2" name="Text Box 2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3" name="Text Box 3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4" name="Text Box 3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6" name="Text Box 3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7" name="Text Box 3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8" name="Text Box 3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59" name="Text Box 3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0" name="Text Box 3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1" name="Text Box 3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2" name="Text Box 3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3" name="Text Box 4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4" name="Text Box 4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5" name="Text Box 4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6" name="Text Box 4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7" name="Text Box 4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8" name="Text Box 4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69" name="Text Box 4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0" name="Text Box 1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1" name="Text Box 1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2" name="Text Box 1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3" name="Text Box 1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4" name="Text Box 1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5" name="Text Box 1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6" name="Text Box 1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7" name="Text Box 1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8" name="Text Box 1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79" name="Text Box 1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0" name="Text Box 1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1" name="Text Box 1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8" name="Text Box 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89" name="Text Box 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0" name="Text Box 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1" name="Text Box 1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2" name="Text Box 1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4" name="Text Box 1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5" name="Text Box 1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7" name="Text Box 1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8" name="Text Box 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99" name="Text Box 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0" name="Text Box 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1" name="Text Box 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2" name="Text Box 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3" name="Text Box 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4" name="Text Box 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5" name="Text Box 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6" name="Text Box 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7" name="Text Box 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8" name="Text Box 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09" name="Text Box 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0" name="Text Box 2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1" name="Text Box 3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2" name="Text Box 3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3" name="Text Box 3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4" name="Text Box 3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5" name="Text Box 3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6" name="Text Box 3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7" name="Text Box 3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8" name="Text Box 3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19" name="Text Box 3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0" name="Text Box 3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1" name="Text Box 4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2" name="Text Box 4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3" name="Text Box 4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4" name="Text Box 4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5" name="Text Box 4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6" name="Text Box 4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7" name="Text Box 4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8" name="Text Box 1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29" name="Text Box 1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0" name="Text Box 1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1" name="Text Box 1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2" name="Text Box 1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3" name="Text Box 1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4" name="Text Box 1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5" name="Text Box 1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6" name="Text Box 1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7" name="Text Box 1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8" name="Text Box 1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39" name="Text Box 1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2" name="Text Box 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4" name="Text Box 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5" name="Text Box 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6" name="Text Box 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7" name="Text Box 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8" name="Text Box 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49" name="Text Box 1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0" name="Text Box 1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2" name="Text Box 1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3" name="Text Box 1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4" name="Text Box 1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5" name="Text Box 1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6" name="Text Box 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7" name="Text Box 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8" name="Text Box 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59" name="Text Box 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0" name="Text Box 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1" name="Text Box 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2" name="Text Box 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3" name="Text Box 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4" name="Text Box 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5" name="Text Box 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6" name="Text Box 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7" name="Text Box 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8" name="Text Box 2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0" name="Text Box 3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1" name="Text Box 3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2" name="Text Box 3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3" name="Text Box 3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4" name="Text Box 3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5" name="Text Box 3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6" name="Text Box 3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7" name="Text Box 3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8" name="Text Box 3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79" name="Text Box 4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0" name="Text Box 4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1" name="Text Box 4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2" name="Text Box 4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3" name="Text Box 4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4" name="Text Box 4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185" name="Text Box 4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6" name="Text Box 4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7" name="Text Box 4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8" name="Text Box 4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89" name="Text Box 5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0" name="Text Box 5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1" name="Text Box 5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2" name="Text Box 5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3" name="Text Box 5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4" name="Text Box 5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5" name="Text Box 5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6" name="Text Box 5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7" name="Text Box 5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8" name="Text Box 5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199" name="Text Box 6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0" name="Text Box 6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1" name="Text Box 6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2" name="Text Box 6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3" name="Text Box 6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4" name="Text Box 6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5" name="Text Box 6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6" name="Text Box 6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7" name="Text Box 6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8" name="Text Box 6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09" name="Text Box 7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0" name="Text Box 7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1" name="Text Box 7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2" name="Text Box 7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3" name="Text Box 7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4" name="Text Box 7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5" name="Text Box 7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6" name="Text Box 7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7" name="Text Box 7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8" name="Text Box 7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19" name="Text Box 8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0" name="Text Box 8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1" name="Text Box 8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2" name="Text Box 8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3" name="Text Box 8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4" name="Text Box 8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5" name="Text Box 8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6" name="Text Box 8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27" name="Text Box 8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8" name="Text Box 1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29" name="Text Box 1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0" name="Text Box 1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1" name="Text Box 1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2" name="Text Box 1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3" name="Text Box 1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4" name="Text Box 1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5" name="Text Box 1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6" name="Text Box 1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7" name="Text Box 1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8" name="Text Box 1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39" name="Text Box 1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6" name="Text Box 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7" name="Text Box 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8" name="Text Box 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0" name="Text Box 1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1" name="Text Box 1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2" name="Text Box 1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3" name="Text Box 1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4" name="Text Box 1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5" name="Text Box 1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6" name="Text Box 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7" name="Text Box 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8" name="Text Box 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59" name="Text Box 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0" name="Text Box 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1" name="Text Box 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2" name="Text Box 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3" name="Text Box 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4" name="Text Box 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5" name="Text Box 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6" name="Text Box 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7" name="Text Box 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8" name="Text Box 2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69" name="Text Box 3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0" name="Text Box 3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1" name="Text Box 3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2" name="Text Box 3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3" name="Text Box 3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4" name="Text Box 3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5" name="Text Box 3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6" name="Text Box 3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7" name="Text Box 3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8" name="Text Box 3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79" name="Text Box 4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0" name="Text Box 4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1" name="Text Box 4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2" name="Text Box 4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3" name="Text Box 4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4" name="Text Box 4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285" name="Text Box 4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6" name="Text Box 4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7" name="Text Box 4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8" name="Text Box 4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89" name="Text Box 5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0" name="Text Box 5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1" name="Text Box 5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2" name="Text Box 5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3" name="Text Box 5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4" name="Text Box 5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5" name="Text Box 5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6" name="Text Box 5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7" name="Text Box 5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8" name="Text Box 5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299" name="Text Box 6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0" name="Text Box 6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1" name="Text Box 6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2" name="Text Box 6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3" name="Text Box 6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4" name="Text Box 6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5" name="Text Box 6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6" name="Text Box 6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7" name="Text Box 6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8" name="Text Box 6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09" name="Text Box 7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0" name="Text Box 7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1" name="Text Box 7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2" name="Text Box 7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3" name="Text Box 7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4" name="Text Box 7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5" name="Text Box 7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6" name="Text Box 7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7" name="Text Box 7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8" name="Text Box 79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19" name="Text Box 80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0" name="Text Box 81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1" name="Text Box 82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2" name="Text Box 83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3" name="Text Box 84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4" name="Text Box 85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5" name="Text Box 86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6" name="Text Box 87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0</xdr:row>
      <xdr:rowOff>0</xdr:rowOff>
    </xdr:from>
    <xdr:ext cx="85725" cy="205409"/>
    <xdr:sp macro="" textlink="">
      <xdr:nvSpPr>
        <xdr:cNvPr id="327" name="Text Box 88"/>
        <xdr:cNvSpPr txBox="1">
          <a:spLocks noChangeArrowheads="1"/>
        </xdr:cNvSpPr>
      </xdr:nvSpPr>
      <xdr:spPr bwMode="auto">
        <a:xfrm>
          <a:off x="4667250" y="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8" name="Text Box 11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29" name="Text Box 11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0" name="Text Box 119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1" name="Text Box 120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2" name="Text Box 121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3" name="Text Box 122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4" name="Text Box 123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5" name="Text Box 124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6" name="Text Box 125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7" name="Text Box 126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8" name="Text Box 127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8"/>
    <xdr:sp macro="" textlink="">
      <xdr:nvSpPr>
        <xdr:cNvPr id="339" name="Text Box 128"/>
        <xdr:cNvSpPr txBox="1">
          <a:spLocks noChangeArrowheads="1"/>
        </xdr:cNvSpPr>
      </xdr:nvSpPr>
      <xdr:spPr bwMode="auto">
        <a:xfrm>
          <a:off x="4667250" y="1905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1" name="Text Box 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2" name="Text Box 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3" name="Text Box 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4" name="Text Box 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5" name="Text Box 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6" name="Text Box 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49" name="Text Box 1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0" name="Text Box 1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1" name="Text Box 1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2" name="Text Box 1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3" name="Text Box 1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4" name="Text Box 1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5" name="Text Box 1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6" name="Text Box 1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7" name="Text Box 1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8" name="Text Box 1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59" name="Text Box 2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0" name="Text Box 2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1" name="Text Box 2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2" name="Text Box 2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3" name="Text Box 2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4" name="Text Box 2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5" name="Text Box 2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6" name="Text Box 2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7" name="Text Box 2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8" name="Text Box 2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69" name="Text Box 3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0" name="Text Box 3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1" name="Text Box 3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2" name="Text Box 3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3" name="Text Box 3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4" name="Text Box 3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5" name="Text Box 3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6" name="Text Box 3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7" name="Text Box 3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8" name="Text Box 3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79" name="Text Box 4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0" name="Text Box 4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1" name="Text Box 4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2" name="Text Box 4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3" name="Text Box 4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4" name="Text Box 4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5" name="Text Box 4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6" name="Text Box 11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7" name="Text Box 11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8" name="Text Box 11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89" name="Text Box 12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0" name="Text Box 12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1" name="Text Box 12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2" name="Text Box 12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3" name="Text Box 12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4" name="Text Box 12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5" name="Text Box 12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6" name="Text Box 12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7" name="Text Box 12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399" name="Text Box 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1" name="Text Box 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2" name="Text Box 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3" name="Text Box 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4" name="Text Box 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5" name="Text Box 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6" name="Text Box 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7" name="Text Box 1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8" name="Text Box 1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09" name="Text Box 1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0" name="Text Box 1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1" name="Text Box 1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2" name="Text Box 1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3" name="Text Box 1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4" name="Text Box 1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6" name="Text Box 1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7" name="Text Box 2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8" name="Text Box 2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19" name="Text Box 2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0" name="Text Box 2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1" name="Text Box 2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2" name="Text Box 2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3" name="Text Box 2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4" name="Text Box 2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5" name="Text Box 2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6" name="Text Box 2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7" name="Text Box 3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8" name="Text Box 3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0" name="Text Box 3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1" name="Text Box 3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2" name="Text Box 3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4" name="Text Box 3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5" name="Text Box 3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6" name="Text Box 3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7" name="Text Box 4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8" name="Text Box 4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39" name="Text Box 4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0" name="Text Box 4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1" name="Text Box 4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2" name="Text Box 4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3" name="Text Box 4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4" name="Text Box 11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5" name="Text Box 11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6" name="Text Box 11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7" name="Text Box 12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8" name="Text Box 12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49" name="Text Box 12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0" name="Text Box 12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1" name="Text Box 12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2" name="Text Box 12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3" name="Text Box 12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4" name="Text Box 12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5" name="Text Box 12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7" name="Text Box 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59" name="Text Box 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0" name="Text Box 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2" name="Text Box 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3" name="Text Box 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4" name="Text Box 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6" name="Text Box 1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7" name="Text Box 1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8" name="Text Box 1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69" name="Text Box 1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0" name="Text Box 1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1" name="Text Box 1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2" name="Text Box 1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3" name="Text Box 1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4" name="Text Box 1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5" name="Text Box 2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6" name="Text Box 2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7" name="Text Box 2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8" name="Text Box 2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79" name="Text Box 2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0" name="Text Box 2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1" name="Text Box 2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2" name="Text Box 2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3" name="Text Box 2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4" name="Text Box 2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5" name="Text Box 3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6" name="Text Box 3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7" name="Text Box 3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8" name="Text Box 3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89" name="Text Box 3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0" name="Text Box 3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1" name="Text Box 3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2" name="Text Box 3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3" name="Text Box 3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4" name="Text Box 3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5" name="Text Box 4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6" name="Text Box 4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7" name="Text Box 4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8" name="Text Box 4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499" name="Text Box 4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00" name="Text Box 4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01" name="Text Box 4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02" name="Text Box 4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03" name="Text Box 4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04" name="Text Box 49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05" name="Text Box 50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06" name="Text Box 51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07" name="Text Box 52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08" name="Text Box 53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09" name="Text Box 54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0" name="Text Box 55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1" name="Text Box 56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2" name="Text Box 5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3" name="Text Box 5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4" name="Text Box 59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5" name="Text Box 60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6" name="Text Box 61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7" name="Text Box 62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8" name="Text Box 63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19" name="Text Box 64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0" name="Text Box 65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1" name="Text Box 66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2" name="Text Box 6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3" name="Text Box 6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4" name="Text Box 69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5" name="Text Box 70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6" name="Text Box 71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7" name="Text Box 72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8" name="Text Box 73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29" name="Text Box 74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0" name="Text Box 75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1" name="Text Box 76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2" name="Text Box 7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3" name="Text Box 7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4" name="Text Box 79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5" name="Text Box 80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6" name="Text Box 81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7" name="Text Box 82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8" name="Text Box 83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39" name="Text Box 84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40" name="Text Box 85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41" name="Text Box 86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42" name="Text Box 8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543" name="Text Box 8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44" name="Text Box 11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45" name="Text Box 11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46" name="Text Box 11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47" name="Text Box 12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48" name="Text Box 12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49" name="Text Box 12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0" name="Text Box 12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1" name="Text Box 12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2" name="Text Box 12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3" name="Text Box 12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4" name="Text Box 12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5" name="Text Box 12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59" name="Text Box 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0" name="Text Box 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1" name="Text Box 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2" name="Text Box 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4" name="Text Box 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5" name="Text Box 1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6" name="Text Box 1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7" name="Text Box 1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8" name="Text Box 1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69" name="Text Box 1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0" name="Text Box 1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1" name="Text Box 1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2" name="Text Box 1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3" name="Text Box 1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4" name="Text Box 1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5" name="Text Box 2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6" name="Text Box 2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7" name="Text Box 2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8" name="Text Box 2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79" name="Text Box 2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0" name="Text Box 2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1" name="Text Box 2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2" name="Text Box 2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3" name="Text Box 2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4" name="Text Box 2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5" name="Text Box 3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6" name="Text Box 3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7" name="Text Box 3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8" name="Text Box 3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89" name="Text Box 3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0" name="Text Box 3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1" name="Text Box 3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2" name="Text Box 3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3" name="Text Box 3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4" name="Text Box 3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5" name="Text Box 4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6" name="Text Box 4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7" name="Text Box 4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8" name="Text Box 4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599" name="Text Box 4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00" name="Text Box 4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01" name="Text Box 4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02" name="Text Box 4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03" name="Text Box 4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04" name="Text Box 49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05" name="Text Box 50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06" name="Text Box 51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07" name="Text Box 52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08" name="Text Box 53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09" name="Text Box 54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0" name="Text Box 55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1" name="Text Box 56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2" name="Text Box 5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3" name="Text Box 5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4" name="Text Box 59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5" name="Text Box 60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6" name="Text Box 61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7" name="Text Box 62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8" name="Text Box 63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19" name="Text Box 64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0" name="Text Box 65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1" name="Text Box 66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2" name="Text Box 6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3" name="Text Box 6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4" name="Text Box 69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5" name="Text Box 70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6" name="Text Box 71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7" name="Text Box 72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8" name="Text Box 73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29" name="Text Box 74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0" name="Text Box 75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1" name="Text Box 76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2" name="Text Box 7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3" name="Text Box 7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4" name="Text Box 79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5" name="Text Box 80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6" name="Text Box 81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7" name="Text Box 82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8" name="Text Box 83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39" name="Text Box 84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40" name="Text Box 85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41" name="Text Box 86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42" name="Text Box 87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25</xdr:row>
      <xdr:rowOff>0</xdr:rowOff>
    </xdr:from>
    <xdr:ext cx="85725" cy="205409"/>
    <xdr:sp macro="" textlink="">
      <xdr:nvSpPr>
        <xdr:cNvPr id="643" name="Text Box 88"/>
        <xdr:cNvSpPr txBox="1">
          <a:spLocks noChangeArrowheads="1"/>
        </xdr:cNvSpPr>
      </xdr:nvSpPr>
      <xdr:spPr bwMode="auto">
        <a:xfrm>
          <a:off x="4667250" y="4762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44" name="Text Box 11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45" name="Text Box 11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46" name="Text Box 119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47" name="Text Box 120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48" name="Text Box 121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49" name="Text Box 122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50" name="Text Box 123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51" name="Text Box 124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52" name="Text Box 125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53" name="Text Box 126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54" name="Text Box 127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26</xdr:row>
      <xdr:rowOff>0</xdr:rowOff>
    </xdr:from>
    <xdr:ext cx="85725" cy="205408"/>
    <xdr:sp macro="" textlink="">
      <xdr:nvSpPr>
        <xdr:cNvPr id="655" name="Text Box 128"/>
        <xdr:cNvSpPr txBox="1">
          <a:spLocks noChangeArrowheads="1"/>
        </xdr:cNvSpPr>
      </xdr:nvSpPr>
      <xdr:spPr bwMode="auto">
        <a:xfrm>
          <a:off x="4667250" y="4953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24" name="Text Box 378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25" name="Text Box 379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26" name="Text Box 380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27" name="Text Box 381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28" name="Text Box 382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29" name="Text Box 383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30" name="Text Box 384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31" name="Text Box 385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32" name="Text Box 386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33" name="Text Box 387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26</xdr:row>
      <xdr:rowOff>171449</xdr:rowOff>
    </xdr:to>
    <xdr:sp macro="" textlink="">
      <xdr:nvSpPr>
        <xdr:cNvPr id="34" name="Text Box 388"/>
        <xdr:cNvSpPr txBox="1">
          <a:spLocks noChangeArrowheads="1"/>
        </xdr:cNvSpPr>
      </xdr:nvSpPr>
      <xdr:spPr bwMode="auto">
        <a:xfrm>
          <a:off x="4667250" y="49530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35" name="Text Box 389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36" name="Text Box 390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37" name="Text Box 391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38" name="Text Box 392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39" name="Text Box 393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40" name="Text Box 394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41" name="Text Box 395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42" name="Text Box 396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43" name="Text Box 397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85725</xdr:colOff>
      <xdr:row>27</xdr:row>
      <xdr:rowOff>163831</xdr:rowOff>
    </xdr:to>
    <xdr:sp macro="" textlink="">
      <xdr:nvSpPr>
        <xdr:cNvPr id="44" name="Text Box 398"/>
        <xdr:cNvSpPr txBox="1">
          <a:spLocks noChangeArrowheads="1"/>
        </xdr:cNvSpPr>
      </xdr:nvSpPr>
      <xdr:spPr bwMode="auto">
        <a:xfrm>
          <a:off x="4667250" y="51435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" name="Text Box 25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" name="Text Box 25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" name="Text Box 25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" name="Text Box 25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" name="Text Box 25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" name="Text Box 25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" name="Text Box 25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" name="Text Box 25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" name="Text Box 25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" name="Text Box 25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" name="Text Box 25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" name="Text Box 25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" name="Text Box 25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" name="Text Box 25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" name="Text Box 26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" name="Text Box 26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" name="Text Box 26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" name="Text Box 26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" name="Text Box 26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" name="Text Box 26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" name="Text Box 26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" name="Text Box 26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" name="Text Box 26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" name="Text Box 26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" name="Text Box 26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" name="Text Box 26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" name="Text Box 26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" name="Text Box 26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" name="Text Box 26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" name="Text Box 26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" name="Text Box 26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" name="Text Box 26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" name="Text Box 26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" name="Text Box 26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" name="Text Box 26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" name="Text Box 26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" name="Text Box 26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" name="Text Box 26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" name="Text Box 26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" name="Text Box 26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" name="Text Box 26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" name="Text Box 26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" name="Text Box 26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" name="Text Box 26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" name="Text Box 26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" name="Text Box 26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" name="Text Box 26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" name="Text Box 26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" name="Text Box 26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" name="Text Box 26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" name="Text Box 26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" name="Text Box 26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" name="Text Box 26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" name="Text Box 26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" name="Text Box 26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" name="Text Box 26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" name="Text Box 26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" name="Text Box 26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" name="Text Box 26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" name="Text Box 26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" name="Text Box 26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" name="Text Box 26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" name="Text Box 26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" name="Text Box 26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" name="Text Box 26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" name="Text Box 26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" name="Text Box 26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" name="Text Box 26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" name="Text Box 26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" name="Text Box 26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" name="Text Box 26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" name="Text Box 26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" name="Text Box 27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" name="Text Box 27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" name="Text Box 27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" name="Text Box 27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" name="Text Box 27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" name="Text Box 27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" name="Text Box 27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" name="Text Box 27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" name="Text Box 27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" name="Text Box 27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" name="Text Box 27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" name="Text Box 27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" name="Text Box 27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" name="Text Box 27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" name="Text Box 27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" name="Text Box 27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" name="Text Box 27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" name="Text Box 27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" name="Text Box 27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" name="Text Box 27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" name="Text Box 27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" name="Text Box 27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" name="Text Box 27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" name="Text Box 27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" name="Text Box 27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" name="Text Box 27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" name="Text Box 27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" name="Text Box 27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" name="Text Box 27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" name="Text Box 27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" name="Text Box 27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" name="Text Box 27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" name="Text Box 27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" name="Text Box 27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" name="Text Box 27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" name="Text Box 27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" name="Text Box 27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" name="Text Box 27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" name="Text Box 27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" name="Text Box 27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" name="Text Box 27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" name="Text Box 27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" name="Text Box 27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" name="Text Box 27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" name="Text Box 27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" name="Text Box 27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" name="Text Box 27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" name="Text Box 27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" name="Text Box 27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" name="Text Box 27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" name="Text Box 27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" name="Text Box 27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" name="Text Box 27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" name="Text Box 27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" name="Text Box 27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" name="Text Box 27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" name="Text Box 27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" name="Text Box 27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" name="Text Box 27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" name="Text Box 27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" name="Text Box 27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" name="Text Box 27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" name="Text Box 27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" name="Text Box 27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" name="Text Box 27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" name="Text Box 27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" name="Text Box 27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" name="Text Box 27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" name="Text Box 27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" name="Text Box 27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" name="Text Box 27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" name="Text Box 27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" name="Text Box 27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" name="Text Box 27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" name="Text Box 27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" name="Text Box 27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" name="Text Box 27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" name="Text Box 27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" name="Text Box 27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" name="Text Box 27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" name="Text Box 27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" name="Text Box 27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" name="Text Box 27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" name="Text Box 27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" name="Text Box 27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" name="Text Box 27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" name="Text Box 27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" name="Text Box 27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" name="Text Box 27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" name="Text Box 27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" name="Text Box 27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" name="Text Box 27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" name="Text Box 27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" name="Text Box 27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" name="Text Box 27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" name="Text Box 27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" name="Text Box 27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" name="Text Box 27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" name="Text Box 27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" name="Text Box 27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" name="Text Box 28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" name="Text Box 28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" name="Text Box 28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" name="Text Box 28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" name="Text Box 28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" name="Text Box 28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" name="Text Box 28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" name="Text Box 28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" name="Text Box 28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" name="Text Box 28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" name="Text Box 28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" name="Text Box 28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" name="Text Box 28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" name="Text Box 28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" name="Text Box 28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" name="Text Box 28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" name="Text Box 28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" name="Text Box 28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" name="Text Box 28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" name="Text Box 28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" name="Text Box 28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" name="Text Box 28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" name="Text Box 28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" name="Text Box 28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" name="Text Box 28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" name="Text Box 28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" name="Text Box 28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" name="Text Box 28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" name="Text Box 28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" name="Text Box 28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" name="Text Box 28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" name="Text Box 28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" name="Text Box 28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" name="Text Box 28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" name="Text Box 28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" name="Text Box 28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" name="Text Box 28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" name="Text Box 28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" name="Text Box 28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" name="Text Box 28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" name="Text Box 28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" name="Text Box 28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" name="Text Box 28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" name="Text Box 28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" name="Text Box 28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" name="Text Box 28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" name="Text Box 28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" name="Text Box 28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" name="Text Box 28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" name="Text Box 28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" name="Text Box 28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" name="Text Box 28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" name="Text Box 28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" name="Text Box 28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" name="Text Box 28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" name="Text Box 28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" name="Text Box 28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" name="Text Box 28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" name="Text Box 28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" name="Text Box 28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" name="Text Box 28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" name="Text Box 28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" name="Text Box 28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" name="Text Box 28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" name="Text Box 28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2" name="Text Box 28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3" name="Text Box 28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4" name="Text Box 28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5" name="Text Box 28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6" name="Text Box 28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7" name="Text Box 28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8" name="Text Box 28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9" name="Text Box 28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0" name="Text Box 28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1" name="Text Box 28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2" name="Text Box 28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3" name="Text Box 28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4" name="Text Box 28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5" name="Text Box 28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6" name="Text Box 28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7" name="Text Box 28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8" name="Text Box 28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99" name="Text Box 28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0" name="Text Box 28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1" name="Text Box 28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2" name="Text Box 28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3" name="Text Box 28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4" name="Text Box 28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5" name="Text Box 28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6" name="Text Box 28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7" name="Text Box 28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8" name="Text Box 28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09" name="Text Box 28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0" name="Text Box 28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1" name="Text Box 28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2" name="Text Box 28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3" name="Text Box 28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4" name="Text Box 28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5" name="Text Box 28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6" name="Text Box 28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7" name="Text Box 29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8" name="Text Box 29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19" name="Text Box 29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0" name="Text Box 29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1" name="Text Box 29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2" name="Text Box 29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3" name="Text Box 29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4" name="Text Box 29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5" name="Text Box 29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6" name="Text Box 29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7" name="Text Box 29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8" name="Text Box 29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29" name="Text Box 29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0" name="Text Box 29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1" name="Text Box 29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2" name="Text Box 29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3" name="Text Box 29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4" name="Text Box 29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5" name="Text Box 29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6" name="Text Box 29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7" name="Text Box 29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8" name="Text Box 29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39" name="Text Box 29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0" name="Text Box 29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1" name="Text Box 29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2" name="Text Box 29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3" name="Text Box 29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4" name="Text Box 29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5" name="Text Box 29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6" name="Text Box 29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7" name="Text Box 29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8" name="Text Box 29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49" name="Text Box 29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0" name="Text Box 29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1" name="Text Box 29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2" name="Text Box 29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3" name="Text Box 29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4" name="Text Box 29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5" name="Text Box 29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6" name="Text Box 29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7" name="Text Box 29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8" name="Text Box 29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59" name="Text Box 29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0" name="Text Box 29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1" name="Text Box 29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2" name="Text Box 29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3" name="Text Box 29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4" name="Text Box 29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5" name="Text Box 29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6" name="Text Box 29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7" name="Text Box 29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8" name="Text Box 29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69" name="Text Box 29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0" name="Text Box 29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1" name="Text Box 29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2" name="Text Box 29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3" name="Text Box 29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4" name="Text Box 29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5" name="Text Box 29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6" name="Text Box 29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7" name="Text Box 29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8" name="Text Box 29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79" name="Text Box 29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0" name="Text Box 29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1" name="Text Box 29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2" name="Text Box 29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3" name="Text Box 29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4" name="Text Box 29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5" name="Text Box 29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6" name="Text Box 29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7" name="Text Box 29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8" name="Text Box 29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89" name="Text Box 29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0" name="Text Box 29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1" name="Text Box 29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2" name="Text Box 29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3" name="Text Box 29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4" name="Text Box 29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5" name="Text Box 29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6" name="Text Box 29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7" name="Text Box 29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8" name="Text Box 29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399" name="Text Box 29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0" name="Text Box 29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1" name="Text Box 29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2" name="Text Box 29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3" name="Text Box 29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4" name="Text Box 29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5" name="Text Box 29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6" name="Text Box 29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7" name="Text Box 29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8" name="Text Box 29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09" name="Text Box 29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0" name="Text Box 29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1" name="Text Box 29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2" name="Text Box 29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3" name="Text Box 29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4" name="Text Box 29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5" name="Text Box 29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6" name="Text Box 29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7" name="Text Box 30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8" name="Text Box 30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19" name="Text Box 30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0" name="Text Box 30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1" name="Text Box 30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2" name="Text Box 30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3" name="Text Box 30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4" name="Text Box 30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5" name="Text Box 30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6" name="Text Box 30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7" name="Text Box 30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8" name="Text Box 30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29" name="Text Box 30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0" name="Text Box 30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1" name="Text Box 30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2" name="Text Box 30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3" name="Text Box 30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4" name="Text Box 30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5" name="Text Box 30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6" name="Text Box 30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7" name="Text Box 30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8" name="Text Box 30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39" name="Text Box 30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0" name="Text Box 30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1" name="Text Box 30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2" name="Text Box 30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3" name="Text Box 30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4" name="Text Box 30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5" name="Text Box 30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6" name="Text Box 30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7" name="Text Box 30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8" name="Text Box 30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49" name="Text Box 30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0" name="Text Box 30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1" name="Text Box 30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2" name="Text Box 30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3" name="Text Box 30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4" name="Text Box 30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5" name="Text Box 30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6" name="Text Box 30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7" name="Text Box 30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8" name="Text Box 30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59" name="Text Box 30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0" name="Text Box 30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1" name="Text Box 30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2" name="Text Box 30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3" name="Text Box 30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4" name="Text Box 30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5" name="Text Box 30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6" name="Text Box 30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7" name="Text Box 30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8" name="Text Box 30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69" name="Text Box 30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0" name="Text Box 30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1" name="Text Box 30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2" name="Text Box 30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3" name="Text Box 30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4" name="Text Box 30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5" name="Text Box 30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6" name="Text Box 30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7" name="Text Box 30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8" name="Text Box 30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79" name="Text Box 30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0" name="Text Box 30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1" name="Text Box 30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2" name="Text Box 30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3" name="Text Box 30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4" name="Text Box 30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5" name="Text Box 30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6" name="Text Box 30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7" name="Text Box 30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8" name="Text Box 30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89" name="Text Box 30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0" name="Text Box 30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1" name="Text Box 30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2" name="Text Box 30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3" name="Text Box 30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4" name="Text Box 30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5" name="Text Box 30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6" name="Text Box 30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7" name="Text Box 30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8" name="Text Box 30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499" name="Text Box 30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0" name="Text Box 30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1" name="Text Box 30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2" name="Text Box 30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3" name="Text Box 30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4" name="Text Box 30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5" name="Text Box 30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6" name="Text Box 30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7" name="Text Box 30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8" name="Text Box 30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09" name="Text Box 30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0" name="Text Box 30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1" name="Text Box 30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2" name="Text Box 30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3" name="Text Box 30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4" name="Text Box 30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5" name="Text Box 30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6" name="Text Box 30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7" name="Text Box 31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8" name="Text Box 31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19" name="Text Box 31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0" name="Text Box 31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1" name="Text Box 31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2" name="Text Box 31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3" name="Text Box 31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4" name="Text Box 31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5" name="Text Box 31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6" name="Text Box 31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7" name="Text Box 31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8" name="Text Box 31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29" name="Text Box 31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0" name="Text Box 31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1" name="Text Box 31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2" name="Text Box 31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3" name="Text Box 31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4" name="Text Box 31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5" name="Text Box 31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6" name="Text Box 31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7" name="Text Box 31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8" name="Text Box 31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39" name="Text Box 31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0" name="Text Box 31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1" name="Text Box 31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2" name="Text Box 31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3" name="Text Box 31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4" name="Text Box 31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5" name="Text Box 31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6" name="Text Box 31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7" name="Text Box 31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8" name="Text Box 31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49" name="Text Box 31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0" name="Text Box 31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1" name="Text Box 31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2" name="Text Box 31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3" name="Text Box 31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4" name="Text Box 31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5" name="Text Box 31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6" name="Text Box 31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7" name="Text Box 31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8" name="Text Box 31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59" name="Text Box 31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0" name="Text Box 31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1" name="Text Box 31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2" name="Text Box 31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3" name="Text Box 31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4" name="Text Box 31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5" name="Text Box 31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6" name="Text Box 31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7" name="Text Box 31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8" name="Text Box 31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69" name="Text Box 31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0" name="Text Box 31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1" name="Text Box 31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2" name="Text Box 31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3" name="Text Box 31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4" name="Text Box 31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5" name="Text Box 31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6" name="Text Box 31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7" name="Text Box 31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8" name="Text Box 31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79" name="Text Box 31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0" name="Text Box 31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1" name="Text Box 31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2" name="Text Box 31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3" name="Text Box 31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4" name="Text Box 31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5" name="Text Box 31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6" name="Text Box 31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7" name="Text Box 31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8" name="Text Box 31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89" name="Text Box 31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0" name="Text Box 31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1" name="Text Box 31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2" name="Text Box 31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3" name="Text Box 31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4" name="Text Box 31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5" name="Text Box 31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6" name="Text Box 31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7" name="Text Box 31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8" name="Text Box 31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599" name="Text Box 31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0" name="Text Box 31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1" name="Text Box 31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2" name="Text Box 31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3" name="Text Box 31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4" name="Text Box 31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5" name="Text Box 31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6" name="Text Box 31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7" name="Text Box 31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8" name="Text Box 31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09" name="Text Box 31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0" name="Text Box 31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1" name="Text Box 31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2" name="Text Box 31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3" name="Text Box 31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4" name="Text Box 31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5" name="Text Box 31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6" name="Text Box 31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7" name="Text Box 32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8" name="Text Box 32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19" name="Text Box 32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0" name="Text Box 32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1" name="Text Box 32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2" name="Text Box 32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3" name="Text Box 32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4" name="Text Box 32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5" name="Text Box 32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6" name="Text Box 32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7" name="Text Box 32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8" name="Text Box 32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29" name="Text Box 32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0" name="Text Box 32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1" name="Text Box 32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2" name="Text Box 32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3" name="Text Box 32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4" name="Text Box 32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5" name="Text Box 32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6" name="Text Box 32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7" name="Text Box 32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8" name="Text Box 32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39" name="Text Box 32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0" name="Text Box 32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1" name="Text Box 32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2" name="Text Box 32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3" name="Text Box 32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4" name="Text Box 32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5" name="Text Box 32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6" name="Text Box 32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7" name="Text Box 32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8" name="Text Box 32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49" name="Text Box 32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0" name="Text Box 32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1" name="Text Box 32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2" name="Text Box 32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3" name="Text Box 32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4" name="Text Box 32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5" name="Text Box 32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6" name="Text Box 32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7" name="Text Box 32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8" name="Text Box 32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59" name="Text Box 32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0" name="Text Box 32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1" name="Text Box 32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2" name="Text Box 32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3" name="Text Box 32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4" name="Text Box 32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5" name="Text Box 32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6" name="Text Box 32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7" name="Text Box 32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8" name="Text Box 32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69" name="Text Box 32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0" name="Text Box 32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1" name="Text Box 32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2" name="Text Box 32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3" name="Text Box 32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4" name="Text Box 32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5" name="Text Box 32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6" name="Text Box 32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7" name="Text Box 32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8" name="Text Box 32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79" name="Text Box 32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0" name="Text Box 32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1" name="Text Box 32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2" name="Text Box 32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3" name="Text Box 32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4" name="Text Box 32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5" name="Text Box 32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6" name="Text Box 32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7" name="Text Box 32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8" name="Text Box 32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89" name="Text Box 32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0" name="Text Box 32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1" name="Text Box 32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2" name="Text Box 32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3" name="Text Box 32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4" name="Text Box 32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5" name="Text Box 32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6" name="Text Box 32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7" name="Text Box 32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8" name="Text Box 32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699" name="Text Box 32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0" name="Text Box 32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1" name="Text Box 32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2" name="Text Box 32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3" name="Text Box 32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4" name="Text Box 32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5" name="Text Box 32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6" name="Text Box 32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7" name="Text Box 32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8" name="Text Box 32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09" name="Text Box 32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0" name="Text Box 32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1" name="Text Box 32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2" name="Text Box 32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3" name="Text Box 32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4" name="Text Box 32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5" name="Text Box 32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6" name="Text Box 32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7" name="Text Box 33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8" name="Text Box 33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19" name="Text Box 33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0" name="Text Box 33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1" name="Text Box 33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2" name="Text Box 33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3" name="Text Box 33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4" name="Text Box 33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5" name="Text Box 33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6" name="Text Box 33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7" name="Text Box 33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8" name="Text Box 33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29" name="Text Box 33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0" name="Text Box 33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1" name="Text Box 33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2" name="Text Box 33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3" name="Text Box 33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4" name="Text Box 33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5" name="Text Box 33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6" name="Text Box 33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7" name="Text Box 33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8" name="Text Box 33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39" name="Text Box 33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0" name="Text Box 33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1" name="Text Box 33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2" name="Text Box 33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3" name="Text Box 33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4" name="Text Box 33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5" name="Text Box 33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6" name="Text Box 33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7" name="Text Box 33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8" name="Text Box 33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49" name="Text Box 33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0" name="Text Box 33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1" name="Text Box 33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2" name="Text Box 33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3" name="Text Box 33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4" name="Text Box 33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5" name="Text Box 33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6" name="Text Box 33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7" name="Text Box 33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8" name="Text Box 33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59" name="Text Box 33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0" name="Text Box 33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1" name="Text Box 33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2" name="Text Box 33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3" name="Text Box 33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4" name="Text Box 33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5" name="Text Box 33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6" name="Text Box 33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7" name="Text Box 33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8" name="Text Box 33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69" name="Text Box 33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0" name="Text Box 33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1" name="Text Box 33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2" name="Text Box 33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3" name="Text Box 33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4" name="Text Box 33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5" name="Text Box 33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6" name="Text Box 33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7" name="Text Box 33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8" name="Text Box 33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79" name="Text Box 33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0" name="Text Box 33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1" name="Text Box 33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2" name="Text Box 33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3" name="Text Box 33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4" name="Text Box 33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5" name="Text Box 33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6" name="Text Box 33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7" name="Text Box 33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8" name="Text Box 33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89" name="Text Box 33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0" name="Text Box 33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1" name="Text Box 33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2" name="Text Box 33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3" name="Text Box 33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4" name="Text Box 33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5" name="Text Box 33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6" name="Text Box 33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7" name="Text Box 33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8" name="Text Box 33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799" name="Text Box 33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0" name="Text Box 33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1" name="Text Box 33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2" name="Text Box 33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3" name="Text Box 33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4" name="Text Box 33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5" name="Text Box 33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6" name="Text Box 33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7" name="Text Box 33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8" name="Text Box 33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09" name="Text Box 33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0" name="Text Box 33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1" name="Text Box 33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2" name="Text Box 33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3" name="Text Box 33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4" name="Text Box 33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5" name="Text Box 33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6" name="Text Box 33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7" name="Text Box 34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8" name="Text Box 34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19" name="Text Box 34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0" name="Text Box 34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1" name="Text Box 34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2" name="Text Box 34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3" name="Text Box 34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4" name="Text Box 34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5" name="Text Box 34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6" name="Text Box 34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7" name="Text Box 34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8" name="Text Box 34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29" name="Text Box 34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0" name="Text Box 34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1" name="Text Box 34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2" name="Text Box 34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3" name="Text Box 34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4" name="Text Box 34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5" name="Text Box 34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6" name="Text Box 34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7" name="Text Box 34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8" name="Text Box 34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39" name="Text Box 34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0" name="Text Box 34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1" name="Text Box 34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2" name="Text Box 34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3" name="Text Box 34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4" name="Text Box 34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5" name="Text Box 34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6" name="Text Box 34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7" name="Text Box 34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8" name="Text Box 34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49" name="Text Box 34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0" name="Text Box 34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1" name="Text Box 34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2" name="Text Box 34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3" name="Text Box 34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4" name="Text Box 34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5" name="Text Box 34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6" name="Text Box 34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7" name="Text Box 34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8" name="Text Box 34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59" name="Text Box 34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0" name="Text Box 34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1" name="Text Box 34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2" name="Text Box 34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3" name="Text Box 34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4" name="Text Box 34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5" name="Text Box 34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6" name="Text Box 34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7" name="Text Box 34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8" name="Text Box 34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69" name="Text Box 34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0" name="Text Box 34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1" name="Text Box 34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2" name="Text Box 34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3" name="Text Box 34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4" name="Text Box 34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5" name="Text Box 34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6" name="Text Box 34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7" name="Text Box 34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8" name="Text Box 34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79" name="Text Box 34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0" name="Text Box 34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1" name="Text Box 34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2" name="Text Box 34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3" name="Text Box 34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4" name="Text Box 34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5" name="Text Box 34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6" name="Text Box 34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7" name="Text Box 34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8" name="Text Box 34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89" name="Text Box 34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0" name="Text Box 34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1" name="Text Box 34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2" name="Text Box 34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3" name="Text Box 34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4" name="Text Box 34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5" name="Text Box 34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6" name="Text Box 34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7" name="Text Box 34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8" name="Text Box 34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899" name="Text Box 34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0" name="Text Box 34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1" name="Text Box 34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2" name="Text Box 34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3" name="Text Box 34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4" name="Text Box 34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5" name="Text Box 34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6" name="Text Box 34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7" name="Text Box 34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8" name="Text Box 34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09" name="Text Box 34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0" name="Text Box 34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1" name="Text Box 34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2" name="Text Box 34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3" name="Text Box 34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4" name="Text Box 34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5" name="Text Box 34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6" name="Text Box 34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7" name="Text Box 35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8" name="Text Box 35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19" name="Text Box 35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0" name="Text Box 35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1" name="Text Box 35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2" name="Text Box 35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3" name="Text Box 35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4" name="Text Box 35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5" name="Text Box 35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6" name="Text Box 35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7" name="Text Box 35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8" name="Text Box 35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29" name="Text Box 35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0" name="Text Box 35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1" name="Text Box 35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2" name="Text Box 35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3" name="Text Box 35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4" name="Text Box 35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5" name="Text Box 35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6" name="Text Box 35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7" name="Text Box 35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8" name="Text Box 35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39" name="Text Box 35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0" name="Text Box 35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1" name="Text Box 35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2" name="Text Box 35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3" name="Text Box 35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4" name="Text Box 35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5" name="Text Box 35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6" name="Text Box 35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7" name="Text Box 35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8" name="Text Box 35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49" name="Text Box 35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0" name="Text Box 35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1" name="Text Box 35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2" name="Text Box 35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3" name="Text Box 35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4" name="Text Box 35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5" name="Text Box 35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6" name="Text Box 35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7" name="Text Box 35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8" name="Text Box 35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59" name="Text Box 35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0" name="Text Box 35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1" name="Text Box 35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2" name="Text Box 35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3" name="Text Box 35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4" name="Text Box 35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5" name="Text Box 35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6" name="Text Box 35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7" name="Text Box 35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8" name="Text Box 35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69" name="Text Box 35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0" name="Text Box 35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1" name="Text Box 35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2" name="Text Box 35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3" name="Text Box 35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4" name="Text Box 35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5" name="Text Box 35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6" name="Text Box 35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7" name="Text Box 35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8" name="Text Box 35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79" name="Text Box 35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0" name="Text Box 35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1" name="Text Box 35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2" name="Text Box 35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3" name="Text Box 35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4" name="Text Box 35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5" name="Text Box 35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6" name="Text Box 35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7" name="Text Box 35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8" name="Text Box 35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89" name="Text Box 35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0" name="Text Box 35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1" name="Text Box 35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2" name="Text Box 35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3" name="Text Box 35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4" name="Text Box 35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5" name="Text Box 35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6" name="Text Box 35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7" name="Text Box 35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8" name="Text Box 35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999" name="Text Box 35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0" name="Text Box 35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1" name="Text Box 35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2" name="Text Box 35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3" name="Text Box 35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4" name="Text Box 35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5" name="Text Box 35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6" name="Text Box 35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7" name="Text Box 35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8" name="Text Box 35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09" name="Text Box 35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0" name="Text Box 35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1" name="Text Box 35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2" name="Text Box 35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3" name="Text Box 35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4" name="Text Box 35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5" name="Text Box 35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6" name="Text Box 35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7" name="Text Box 36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8" name="Text Box 36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19" name="Text Box 36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0" name="Text Box 36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1" name="Text Box 36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2" name="Text Box 36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3" name="Text Box 36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4" name="Text Box 36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5" name="Text Box 36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6" name="Text Box 36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7" name="Text Box 36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8" name="Text Box 36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29" name="Text Box 36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0" name="Text Box 36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1" name="Text Box 36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2" name="Text Box 36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3" name="Text Box 36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4" name="Text Box 36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5" name="Text Box 36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6" name="Text Box 36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7" name="Text Box 36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8" name="Text Box 36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39" name="Text Box 36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0" name="Text Box 36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1" name="Text Box 36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2" name="Text Box 36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3" name="Text Box 36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4" name="Text Box 36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5" name="Text Box 36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6" name="Text Box 36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7" name="Text Box 36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8" name="Text Box 36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49" name="Text Box 36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0" name="Text Box 36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1" name="Text Box 36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2" name="Text Box 36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3" name="Text Box 36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4" name="Text Box 36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5" name="Text Box 36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6" name="Text Box 36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7" name="Text Box 36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8" name="Text Box 36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59" name="Text Box 36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0" name="Text Box 36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1" name="Text Box 36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2" name="Text Box 36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3" name="Text Box 36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4" name="Text Box 36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5" name="Text Box 36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6" name="Text Box 36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7" name="Text Box 36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8" name="Text Box 36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69" name="Text Box 36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0" name="Text Box 36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1" name="Text Box 36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2" name="Text Box 36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3" name="Text Box 36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4" name="Text Box 36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5" name="Text Box 36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6" name="Text Box 36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7" name="Text Box 36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8" name="Text Box 36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79" name="Text Box 36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0" name="Text Box 36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1" name="Text Box 36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2" name="Text Box 36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3" name="Text Box 36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4" name="Text Box 36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5" name="Text Box 36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6" name="Text Box 36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7" name="Text Box 36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8" name="Text Box 36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89" name="Text Box 36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0" name="Text Box 36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1" name="Text Box 36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2" name="Text Box 36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3" name="Text Box 36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4" name="Text Box 36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5" name="Text Box 36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6" name="Text Box 36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7" name="Text Box 36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8" name="Text Box 36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099" name="Text Box 36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0" name="Text Box 36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1" name="Text Box 36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2" name="Text Box 36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3" name="Text Box 36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4" name="Text Box 36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5" name="Text Box 36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6" name="Text Box 36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7" name="Text Box 36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8" name="Text Box 36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09" name="Text Box 36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0" name="Text Box 36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1" name="Text Box 36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2" name="Text Box 36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3" name="Text Box 36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4" name="Text Box 36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5" name="Text Box 36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6" name="Text Box 36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7" name="Text Box 37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8" name="Text Box 37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19" name="Text Box 37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0" name="Text Box 37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1" name="Text Box 37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2" name="Text Box 37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3" name="Text Box 37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4" name="Text Box 37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5" name="Text Box 37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6" name="Text Box 37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7" name="Text Box 37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8" name="Text Box 37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29" name="Text Box 37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0" name="Text Box 37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1" name="Text Box 37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2" name="Text Box 37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3" name="Text Box 37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4" name="Text Box 37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5" name="Text Box 37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6" name="Text Box 37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7" name="Text Box 37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8" name="Text Box 37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39" name="Text Box 37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0" name="Text Box 37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1" name="Text Box 37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2" name="Text Box 37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3" name="Text Box 37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4" name="Text Box 37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5" name="Text Box 37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6" name="Text Box 37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7" name="Text Box 37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8" name="Text Box 37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49" name="Text Box 37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0" name="Text Box 37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1" name="Text Box 37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2" name="Text Box 37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3" name="Text Box 37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4" name="Text Box 37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5" name="Text Box 37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6" name="Text Box 37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7" name="Text Box 37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8" name="Text Box 37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59" name="Text Box 37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0" name="Text Box 37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1" name="Text Box 37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2" name="Text Box 37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3" name="Text Box 37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4" name="Text Box 37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5" name="Text Box 37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6" name="Text Box 37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7" name="Text Box 37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8" name="Text Box 37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69" name="Text Box 37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0" name="Text Box 37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1" name="Text Box 37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2" name="Text Box 37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3" name="Text Box 37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4" name="Text Box 37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5" name="Text Box 37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6" name="Text Box 37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7" name="Text Box 37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8" name="Text Box 37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79" name="Text Box 37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0" name="Text Box 37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1" name="Text Box 37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2" name="Text Box 37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3" name="Text Box 37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4" name="Text Box 37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5" name="Text Box 37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6" name="Text Box 37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7" name="Text Box 37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8" name="Text Box 37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89" name="Text Box 37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0" name="Text Box 37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1" name="Text Box 37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2" name="Text Box 37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3" name="Text Box 37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4" name="Text Box 37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5" name="Text Box 37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6" name="Text Box 37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7" name="Text Box 37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8" name="Text Box 37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199" name="Text Box 37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0" name="Text Box 37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1" name="Text Box 37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2" name="Text Box 37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3" name="Text Box 37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4" name="Text Box 37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5" name="Text Box 37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6" name="Text Box 37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7" name="Text Box 37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8" name="Text Box 37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09" name="Text Box 37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0" name="Text Box 37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1" name="Text Box 37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2" name="Text Box 37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3" name="Text Box 37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4" name="Text Box 37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5" name="Text Box 37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6" name="Text Box 37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7" name="Text Box 38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8" name="Text Box 38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19" name="Text Box 38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0" name="Text Box 38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1" name="Text Box 38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2" name="Text Box 38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3" name="Text Box 38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4" name="Text Box 38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5" name="Text Box 38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6" name="Text Box 38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7" name="Text Box 38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8" name="Text Box 38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29" name="Text Box 38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0" name="Text Box 38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1" name="Text Box 38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2" name="Text Box 38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3" name="Text Box 38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4" name="Text Box 38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5" name="Text Box 38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6" name="Text Box 38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7" name="Text Box 38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8" name="Text Box 38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39" name="Text Box 38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0" name="Text Box 38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1" name="Text Box 38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2" name="Text Box 38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3" name="Text Box 38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4" name="Text Box 38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5" name="Text Box 38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6" name="Text Box 38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7" name="Text Box 38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8" name="Text Box 38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49" name="Text Box 38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0" name="Text Box 38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1" name="Text Box 38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2" name="Text Box 38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3" name="Text Box 38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4" name="Text Box 38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5" name="Text Box 38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6" name="Text Box 38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7" name="Text Box 38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8" name="Text Box 38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59" name="Text Box 38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0" name="Text Box 38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1" name="Text Box 38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2" name="Text Box 38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3" name="Text Box 38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4" name="Text Box 38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5" name="Text Box 38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6" name="Text Box 38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7" name="Text Box 38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8" name="Text Box 38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69" name="Text Box 38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0" name="Text Box 38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1" name="Text Box 38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2" name="Text Box 38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3" name="Text Box 38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4" name="Text Box 38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5" name="Text Box 38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6" name="Text Box 38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7" name="Text Box 38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8" name="Text Box 38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79" name="Text Box 38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0" name="Text Box 38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1" name="Text Box 38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2" name="Text Box 38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3" name="Text Box 38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4" name="Text Box 38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5" name="Text Box 38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6" name="Text Box 38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7" name="Text Box 38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8" name="Text Box 38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89" name="Text Box 38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0" name="Text Box 38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1" name="Text Box 38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2" name="Text Box 38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3" name="Text Box 38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4" name="Text Box 38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5" name="Text Box 38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6" name="Text Box 38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7" name="Text Box 38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8" name="Text Box 38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299" name="Text Box 38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0" name="Text Box 38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1" name="Text Box 38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2" name="Text Box 38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3" name="Text Box 38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4" name="Text Box 38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5" name="Text Box 38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6" name="Text Box 38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7" name="Text Box 38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8" name="Text Box 38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09" name="Text Box 38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0" name="Text Box 38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1" name="Text Box 38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2" name="Text Box 38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3" name="Text Box 38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4" name="Text Box 38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5" name="Text Box 38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6" name="Text Box 38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7" name="Text Box 39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8" name="Text Box 39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19" name="Text Box 39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0" name="Text Box 39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1" name="Text Box 39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2" name="Text Box 39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3" name="Text Box 39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4" name="Text Box 39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5" name="Text Box 39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6" name="Text Box 39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7" name="Text Box 39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8" name="Text Box 39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29" name="Text Box 39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0" name="Text Box 39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1" name="Text Box 39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2" name="Text Box 39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3" name="Text Box 39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4" name="Text Box 39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5" name="Text Box 39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6" name="Text Box 39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7" name="Text Box 39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8" name="Text Box 39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39" name="Text Box 39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0" name="Text Box 39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1" name="Text Box 39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2" name="Text Box 39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3" name="Text Box 39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4" name="Text Box 39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5" name="Text Box 39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6" name="Text Box 39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7" name="Text Box 39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8" name="Text Box 39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49" name="Text Box 39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0" name="Text Box 39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1" name="Text Box 39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2" name="Text Box 39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3" name="Text Box 39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4" name="Text Box 39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5" name="Text Box 39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6" name="Text Box 39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7" name="Text Box 39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8" name="Text Box 39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59" name="Text Box 39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0" name="Text Box 39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1" name="Text Box 39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2" name="Text Box 39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3" name="Text Box 39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4" name="Text Box 39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5" name="Text Box 39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6" name="Text Box 39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7" name="Text Box 39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8" name="Text Box 39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69" name="Text Box 39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0" name="Text Box 39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1" name="Text Box 39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2" name="Text Box 39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3" name="Text Box 39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4" name="Text Box 39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5" name="Text Box 39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6" name="Text Box 39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7" name="Text Box 39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8" name="Text Box 39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79" name="Text Box 39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0" name="Text Box 39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1" name="Text Box 39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2" name="Text Box 39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3" name="Text Box 39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4" name="Text Box 39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5" name="Text Box 39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6" name="Text Box 39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7" name="Text Box 39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8" name="Text Box 39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89" name="Text Box 39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0" name="Text Box 39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1" name="Text Box 39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2" name="Text Box 39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3" name="Text Box 39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4" name="Text Box 39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5" name="Text Box 39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6" name="Text Box 39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7" name="Text Box 39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8" name="Text Box 39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399" name="Text Box 39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0" name="Text Box 39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1" name="Text Box 39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2" name="Text Box 39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3" name="Text Box 39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4" name="Text Box 39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5" name="Text Box 39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6" name="Text Box 39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7" name="Text Box 39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8" name="Text Box 39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09" name="Text Box 39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0" name="Text Box 39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1" name="Text Box 39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2" name="Text Box 39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3" name="Text Box 39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4" name="Text Box 39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5" name="Text Box 39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6" name="Text Box 39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7" name="Text Box 40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8" name="Text Box 40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19" name="Text Box 40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0" name="Text Box 40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1" name="Text Box 40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2" name="Text Box 40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3" name="Text Box 40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4" name="Text Box 40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5" name="Text Box 40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6" name="Text Box 40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7" name="Text Box 40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8" name="Text Box 40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29" name="Text Box 40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0" name="Text Box 40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1" name="Text Box 40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2" name="Text Box 40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3" name="Text Box 40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4" name="Text Box 40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5" name="Text Box 40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6" name="Text Box 40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7" name="Text Box 40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8" name="Text Box 40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39" name="Text Box 40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0" name="Text Box 40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1" name="Text Box 40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2" name="Text Box 40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3" name="Text Box 40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4" name="Text Box 40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5" name="Text Box 40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6" name="Text Box 40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7" name="Text Box 40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8" name="Text Box 40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49" name="Text Box 40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0" name="Text Box 40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1" name="Text Box 40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2" name="Text Box 40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3" name="Text Box 40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4" name="Text Box 40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5" name="Text Box 40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6" name="Text Box 40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7" name="Text Box 40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8" name="Text Box 40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59" name="Text Box 40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0" name="Text Box 40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1" name="Text Box 40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2" name="Text Box 40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3" name="Text Box 40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4" name="Text Box 40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5" name="Text Box 40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6" name="Text Box 40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7" name="Text Box 40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8" name="Text Box 40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69" name="Text Box 40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0" name="Text Box 40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1" name="Text Box 40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2" name="Text Box 40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3" name="Text Box 40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4" name="Text Box 40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5" name="Text Box 40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6" name="Text Box 40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7" name="Text Box 40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8" name="Text Box 40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79" name="Text Box 40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0" name="Text Box 40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1" name="Text Box 40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2" name="Text Box 40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3" name="Text Box 40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4" name="Text Box 40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5" name="Text Box 40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6" name="Text Box 40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7" name="Text Box 40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8" name="Text Box 40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89" name="Text Box 40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0" name="Text Box 40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1" name="Text Box 40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2" name="Text Box 40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3" name="Text Box 40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4" name="Text Box 40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5" name="Text Box 40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6" name="Text Box 40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7" name="Text Box 40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8" name="Text Box 40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499" name="Text Box 40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0" name="Text Box 40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1" name="Text Box 40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2" name="Text Box 40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3" name="Text Box 40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4" name="Text Box 40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5" name="Text Box 40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6" name="Text Box 40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7" name="Text Box 40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8" name="Text Box 40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09" name="Text Box 40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0" name="Text Box 40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1" name="Text Box 40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2" name="Text Box 40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3" name="Text Box 40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4" name="Text Box 40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5" name="Text Box 40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6" name="Text Box 40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7" name="Text Box 41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8" name="Text Box 41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19" name="Text Box 41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0" name="Text Box 41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1" name="Text Box 41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2" name="Text Box 41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3" name="Text Box 41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4" name="Text Box 41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5" name="Text Box 41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6" name="Text Box 41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7" name="Text Box 41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8" name="Text Box 41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29" name="Text Box 41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0" name="Text Box 41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1" name="Text Box 41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2" name="Text Box 41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3" name="Text Box 41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4" name="Text Box 41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5" name="Text Box 41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6" name="Text Box 41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7" name="Text Box 41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8" name="Text Box 41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39" name="Text Box 41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0" name="Text Box 41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1" name="Text Box 41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2" name="Text Box 41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3" name="Text Box 41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4" name="Text Box 41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5" name="Text Box 41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6" name="Text Box 41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7" name="Text Box 41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8" name="Text Box 41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49" name="Text Box 41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0" name="Text Box 41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1" name="Text Box 41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2" name="Text Box 41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3" name="Text Box 41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4" name="Text Box 41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5" name="Text Box 41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6" name="Text Box 41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7" name="Text Box 41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8" name="Text Box 41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59" name="Text Box 41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0" name="Text Box 41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1" name="Text Box 41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2" name="Text Box 41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3" name="Text Box 41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4" name="Text Box 41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5" name="Text Box 41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6" name="Text Box 41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7" name="Text Box 41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8" name="Text Box 41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69" name="Text Box 41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0" name="Text Box 41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1" name="Text Box 41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2" name="Text Box 41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3" name="Text Box 41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4" name="Text Box 41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5" name="Text Box 41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6" name="Text Box 41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7" name="Text Box 41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8" name="Text Box 41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79" name="Text Box 41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0" name="Text Box 41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1" name="Text Box 41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2" name="Text Box 41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3" name="Text Box 41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4" name="Text Box 41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5" name="Text Box 41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6" name="Text Box 41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7" name="Text Box 41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8" name="Text Box 41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89" name="Text Box 41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0" name="Text Box 41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1" name="Text Box 41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2" name="Text Box 41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3" name="Text Box 41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4" name="Text Box 41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5" name="Text Box 41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6" name="Text Box 41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7" name="Text Box 41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8" name="Text Box 41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599" name="Text Box 41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0" name="Text Box 41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1" name="Text Box 41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2" name="Text Box 41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3" name="Text Box 41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4" name="Text Box 41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5" name="Text Box 41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6" name="Text Box 41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7" name="Text Box 41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8" name="Text Box 41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09" name="Text Box 41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0" name="Text Box 41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1" name="Text Box 41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2" name="Text Box 41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3" name="Text Box 41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4" name="Text Box 41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5" name="Text Box 41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6" name="Text Box 41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7" name="Text Box 42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8" name="Text Box 42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19" name="Text Box 42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0" name="Text Box 42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1" name="Text Box 42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2" name="Text Box 42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3" name="Text Box 42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4" name="Text Box 42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5" name="Text Box 42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6" name="Text Box 42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7" name="Text Box 42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8" name="Text Box 42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29" name="Text Box 42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0" name="Text Box 42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1" name="Text Box 42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2" name="Text Box 42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3" name="Text Box 42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4" name="Text Box 42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5" name="Text Box 42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6" name="Text Box 42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7" name="Text Box 42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8" name="Text Box 42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39" name="Text Box 42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0" name="Text Box 42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1" name="Text Box 42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2" name="Text Box 42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3" name="Text Box 42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4" name="Text Box 42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5" name="Text Box 42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6" name="Text Box 42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7" name="Text Box 42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8" name="Text Box 42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49" name="Text Box 42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0" name="Text Box 42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1" name="Text Box 42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2" name="Text Box 42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3" name="Text Box 42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4" name="Text Box 42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5" name="Text Box 42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6" name="Text Box 42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7" name="Text Box 42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8" name="Text Box 42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59" name="Text Box 42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0" name="Text Box 42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1" name="Text Box 42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2" name="Text Box 42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3" name="Text Box 42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4" name="Text Box 42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5" name="Text Box 42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6" name="Text Box 42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7" name="Text Box 42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8" name="Text Box 42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69" name="Text Box 42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0" name="Text Box 42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1" name="Text Box 42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2" name="Text Box 42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3" name="Text Box 42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4" name="Text Box 42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5" name="Text Box 42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6" name="Text Box 42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7" name="Text Box 42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8" name="Text Box 42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79" name="Text Box 42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0" name="Text Box 42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1" name="Text Box 42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2" name="Text Box 42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3" name="Text Box 42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4" name="Text Box 42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5" name="Text Box 42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6" name="Text Box 42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7" name="Text Box 42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8" name="Text Box 42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89" name="Text Box 42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0" name="Text Box 42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1" name="Text Box 42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2" name="Text Box 42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3" name="Text Box 42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4" name="Text Box 42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5" name="Text Box 42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6" name="Text Box 42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7" name="Text Box 42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8" name="Text Box 42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699" name="Text Box 42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0" name="Text Box 42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1" name="Text Box 42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2" name="Text Box 42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3" name="Text Box 42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4" name="Text Box 42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5" name="Text Box 42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6" name="Text Box 42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7" name="Text Box 42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8" name="Text Box 42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09" name="Text Box 42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0" name="Text Box 42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1" name="Text Box 42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2" name="Text Box 42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3" name="Text Box 42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4" name="Text Box 42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5" name="Text Box 42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6" name="Text Box 42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7" name="Text Box 43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8" name="Text Box 43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19" name="Text Box 43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0" name="Text Box 43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1" name="Text Box 43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2" name="Text Box 43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3" name="Text Box 43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4" name="Text Box 43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5" name="Text Box 43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6" name="Text Box 43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7" name="Text Box 43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8" name="Text Box 43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29" name="Text Box 43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0" name="Text Box 43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1" name="Text Box 43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2" name="Text Box 43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3" name="Text Box 43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4" name="Text Box 43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5" name="Text Box 43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6" name="Text Box 43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7" name="Text Box 43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8" name="Text Box 43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39" name="Text Box 43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0" name="Text Box 43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1" name="Text Box 43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2" name="Text Box 43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3" name="Text Box 43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4" name="Text Box 43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5" name="Text Box 43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6" name="Text Box 43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7" name="Text Box 43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8" name="Text Box 43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49" name="Text Box 43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0" name="Text Box 43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1" name="Text Box 43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2" name="Text Box 43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3" name="Text Box 43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4" name="Text Box 43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5" name="Text Box 43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6" name="Text Box 43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7" name="Text Box 43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8" name="Text Box 43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59" name="Text Box 43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0" name="Text Box 43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1" name="Text Box 43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2" name="Text Box 43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3" name="Text Box 43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4" name="Text Box 43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5" name="Text Box 43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6" name="Text Box 43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7" name="Text Box 43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8" name="Text Box 43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69" name="Text Box 43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0" name="Text Box 43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1" name="Text Box 43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2" name="Text Box 43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3" name="Text Box 43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4" name="Text Box 43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5" name="Text Box 43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6" name="Text Box 43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7" name="Text Box 43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8" name="Text Box 43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79" name="Text Box 43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0" name="Text Box 43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1" name="Text Box 43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2" name="Text Box 43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3" name="Text Box 43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4" name="Text Box 43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5" name="Text Box 43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6" name="Text Box 43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7" name="Text Box 43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8" name="Text Box 43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89" name="Text Box 43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0" name="Text Box 43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1" name="Text Box 43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2" name="Text Box 43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3" name="Text Box 43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4" name="Text Box 43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5" name="Text Box 43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6" name="Text Box 43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7" name="Text Box 43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8" name="Text Box 43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799" name="Text Box 43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0" name="Text Box 43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1" name="Text Box 43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2" name="Text Box 43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3" name="Text Box 43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4" name="Text Box 43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5" name="Text Box 43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6" name="Text Box 43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7" name="Text Box 43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8" name="Text Box 43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09" name="Text Box 43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0" name="Text Box 43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1" name="Text Box 43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2" name="Text Box 43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3" name="Text Box 43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4" name="Text Box 43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5" name="Text Box 43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6" name="Text Box 43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7" name="Text Box 44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8" name="Text Box 44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19" name="Text Box 44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0" name="Text Box 44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1" name="Text Box 44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2" name="Text Box 44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3" name="Text Box 44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4" name="Text Box 44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5" name="Text Box 44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6" name="Text Box 44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7" name="Text Box 44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8" name="Text Box 44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29" name="Text Box 44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0" name="Text Box 44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1" name="Text Box 44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2" name="Text Box 44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3" name="Text Box 44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4" name="Text Box 44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5" name="Text Box 44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6" name="Text Box 44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7" name="Text Box 44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8" name="Text Box 44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39" name="Text Box 44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0" name="Text Box 44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1" name="Text Box 44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2" name="Text Box 44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3" name="Text Box 44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4" name="Text Box 44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5" name="Text Box 44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6" name="Text Box 44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7" name="Text Box 44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8" name="Text Box 44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49" name="Text Box 44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0" name="Text Box 44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1" name="Text Box 44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2" name="Text Box 44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3" name="Text Box 44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4" name="Text Box 44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5" name="Text Box 44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6" name="Text Box 44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7" name="Text Box 44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8" name="Text Box 44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59" name="Text Box 44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0" name="Text Box 44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1" name="Text Box 44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2" name="Text Box 44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3" name="Text Box 44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4" name="Text Box 44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5" name="Text Box 44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6" name="Text Box 44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7" name="Text Box 44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8" name="Text Box 44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69" name="Text Box 44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0" name="Text Box 44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1" name="Text Box 44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2" name="Text Box 44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3" name="Text Box 44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4" name="Text Box 44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5" name="Text Box 44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6" name="Text Box 44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7" name="Text Box 44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8" name="Text Box 44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79" name="Text Box 44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0" name="Text Box 44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1" name="Text Box 44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2" name="Text Box 44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3" name="Text Box 44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4" name="Text Box 44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5" name="Text Box 44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6" name="Text Box 44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7" name="Text Box 44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8" name="Text Box 44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89" name="Text Box 44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0" name="Text Box 44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1" name="Text Box 44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2" name="Text Box 44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3" name="Text Box 44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4" name="Text Box 44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5" name="Text Box 44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6" name="Text Box 44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7" name="Text Box 44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8" name="Text Box 44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899" name="Text Box 44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0" name="Text Box 44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1" name="Text Box 44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2" name="Text Box 44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3" name="Text Box 44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4" name="Text Box 44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5" name="Text Box 44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6" name="Text Box 44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7" name="Text Box 44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8" name="Text Box 44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09" name="Text Box 44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0" name="Text Box 44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1" name="Text Box 44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2" name="Text Box 44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3" name="Text Box 44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4" name="Text Box 44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5" name="Text Box 44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6" name="Text Box 44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7" name="Text Box 45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8" name="Text Box 45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19" name="Text Box 45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0" name="Text Box 45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1" name="Text Box 45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2" name="Text Box 45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3" name="Text Box 45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4" name="Text Box 45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5" name="Text Box 45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6" name="Text Box 45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7" name="Text Box 45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8" name="Text Box 45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29" name="Text Box 45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0" name="Text Box 45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1" name="Text Box 45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2" name="Text Box 45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3" name="Text Box 45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4" name="Text Box 45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5" name="Text Box 45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6" name="Text Box 45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7" name="Text Box 45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8" name="Text Box 45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39" name="Text Box 45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0" name="Text Box 45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1" name="Text Box 45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2" name="Text Box 45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3" name="Text Box 45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4" name="Text Box 45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5" name="Text Box 45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6" name="Text Box 45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7" name="Text Box 45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8" name="Text Box 45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49" name="Text Box 45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0" name="Text Box 45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1" name="Text Box 45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2" name="Text Box 45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3" name="Text Box 45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4" name="Text Box 45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5" name="Text Box 45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6" name="Text Box 45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7" name="Text Box 45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8" name="Text Box 45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59" name="Text Box 45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0" name="Text Box 45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1" name="Text Box 45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2" name="Text Box 45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3" name="Text Box 45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4" name="Text Box 45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5" name="Text Box 45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6" name="Text Box 45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7" name="Text Box 45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8" name="Text Box 45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69" name="Text Box 45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0" name="Text Box 45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1" name="Text Box 45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2" name="Text Box 45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3" name="Text Box 45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4" name="Text Box 45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5" name="Text Box 45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6" name="Text Box 45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7" name="Text Box 45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8" name="Text Box 45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79" name="Text Box 45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0" name="Text Box 45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1" name="Text Box 45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2" name="Text Box 45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3" name="Text Box 45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4" name="Text Box 45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5" name="Text Box 45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6" name="Text Box 45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7" name="Text Box 45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8" name="Text Box 45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89" name="Text Box 45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0" name="Text Box 45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1" name="Text Box 45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2" name="Text Box 45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3" name="Text Box 45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4" name="Text Box 45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5" name="Text Box 45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6" name="Text Box 45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7" name="Text Box 45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8" name="Text Box 45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1999" name="Text Box 45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0" name="Text Box 45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1" name="Text Box 45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2" name="Text Box 45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3" name="Text Box 45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4" name="Text Box 45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5" name="Text Box 45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6" name="Text Box 45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7" name="Text Box 45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8" name="Text Box 45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09" name="Text Box 45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0" name="Text Box 45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1" name="Text Box 45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2" name="Text Box 45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3" name="Text Box 45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4" name="Text Box 45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5" name="Text Box 45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6" name="Text Box 45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7" name="Text Box 46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8" name="Text Box 46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19" name="Text Box 46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0" name="Text Box 46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1" name="Text Box 46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2" name="Text Box 46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3" name="Text Box 46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4" name="Text Box 46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5" name="Text Box 46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6" name="Text Box 46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7" name="Text Box 46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8" name="Text Box 46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29" name="Text Box 46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0" name="Text Box 46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1" name="Text Box 46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2" name="Text Box 46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3" name="Text Box 46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4" name="Text Box 46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5" name="Text Box 46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6" name="Text Box 46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7" name="Text Box 46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8" name="Text Box 46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39" name="Text Box 46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0" name="Text Box 46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1" name="Text Box 46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2" name="Text Box 46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3" name="Text Box 46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4" name="Text Box 46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5" name="Text Box 46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6" name="Text Box 46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7" name="Text Box 46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8" name="Text Box 46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49" name="Text Box 46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0" name="Text Box 46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1" name="Text Box 46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2" name="Text Box 46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3" name="Text Box 46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4" name="Text Box 46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5" name="Text Box 46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6" name="Text Box 46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7" name="Text Box 46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8" name="Text Box 46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59" name="Text Box 46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0" name="Text Box 46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1" name="Text Box 46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2" name="Text Box 46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3" name="Text Box 46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4" name="Text Box 46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5" name="Text Box 46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6" name="Text Box 46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7" name="Text Box 46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8" name="Text Box 46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69" name="Text Box 46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0" name="Text Box 46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1" name="Text Box 46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2" name="Text Box 46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3" name="Text Box 46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4" name="Text Box 46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5" name="Text Box 46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6" name="Text Box 46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7" name="Text Box 46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8" name="Text Box 46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79" name="Text Box 46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0" name="Text Box 46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1" name="Text Box 46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2" name="Text Box 46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3" name="Text Box 46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4" name="Text Box 46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5" name="Text Box 46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6" name="Text Box 46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7" name="Text Box 46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8" name="Text Box 46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89" name="Text Box 46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0" name="Text Box 46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1" name="Text Box 46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2" name="Text Box 46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3" name="Text Box 46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4" name="Text Box 46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5" name="Text Box 46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6" name="Text Box 46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7" name="Text Box 46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8" name="Text Box 46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099" name="Text Box 46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0" name="Text Box 46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1" name="Text Box 46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2" name="Text Box 46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3" name="Text Box 46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4" name="Text Box 46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5" name="Text Box 46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6" name="Text Box 46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7" name="Text Box 46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8" name="Text Box 46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09" name="Text Box 46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0" name="Text Box 46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1" name="Text Box 46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2" name="Text Box 46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3" name="Text Box 46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4" name="Text Box 46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5" name="Text Box 46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6" name="Text Box 46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7" name="Text Box 47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8" name="Text Box 47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19" name="Text Box 47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0" name="Text Box 47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1" name="Text Box 47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2" name="Text Box 47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3" name="Text Box 47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4" name="Text Box 47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5" name="Text Box 47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6" name="Text Box 47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7" name="Text Box 47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8" name="Text Box 47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29" name="Text Box 47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0" name="Text Box 47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1" name="Text Box 47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2" name="Text Box 47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3" name="Text Box 47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4" name="Text Box 47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5" name="Text Box 47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6" name="Text Box 47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7" name="Text Box 47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8" name="Text Box 47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39" name="Text Box 47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0" name="Text Box 47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1" name="Text Box 47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2" name="Text Box 47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3" name="Text Box 47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4" name="Text Box 47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5" name="Text Box 47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6" name="Text Box 47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7" name="Text Box 47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8" name="Text Box 47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49" name="Text Box 47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0" name="Text Box 47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1" name="Text Box 47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2" name="Text Box 47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3" name="Text Box 47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4" name="Text Box 47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5" name="Text Box 47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6" name="Text Box 47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7" name="Text Box 47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8" name="Text Box 47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59" name="Text Box 47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0" name="Text Box 47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1" name="Text Box 47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2" name="Text Box 47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3" name="Text Box 47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4" name="Text Box 47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5" name="Text Box 47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6" name="Text Box 47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7" name="Text Box 47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8" name="Text Box 47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69" name="Text Box 47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0" name="Text Box 47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1" name="Text Box 47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2" name="Text Box 47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3" name="Text Box 47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4" name="Text Box 47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5" name="Text Box 47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6" name="Text Box 47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7" name="Text Box 47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8" name="Text Box 47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79" name="Text Box 47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0" name="Text Box 47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1" name="Text Box 47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2" name="Text Box 47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3" name="Text Box 47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4" name="Text Box 47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5" name="Text Box 47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6" name="Text Box 47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7" name="Text Box 47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8" name="Text Box 47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89" name="Text Box 47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0" name="Text Box 47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1" name="Text Box 47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2" name="Text Box 47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3" name="Text Box 47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4" name="Text Box 47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5" name="Text Box 47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6" name="Text Box 47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7" name="Text Box 47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8" name="Text Box 47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199" name="Text Box 47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0" name="Text Box 47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1" name="Text Box 47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2" name="Text Box 47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3" name="Text Box 47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4" name="Text Box 47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5" name="Text Box 47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6" name="Text Box 47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7" name="Text Box 47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8" name="Text Box 47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09" name="Text Box 47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0" name="Text Box 47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1" name="Text Box 47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2" name="Text Box 47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3" name="Text Box 47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4" name="Text Box 47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5" name="Text Box 47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6" name="Text Box 47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7" name="Text Box 48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8" name="Text Box 48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19" name="Text Box 48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0" name="Text Box 48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1" name="Text Box 48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2" name="Text Box 48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3" name="Text Box 48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4" name="Text Box 48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5" name="Text Box 48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6" name="Text Box 48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7" name="Text Box 48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8" name="Text Box 48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29" name="Text Box 48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0" name="Text Box 48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1" name="Text Box 48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2" name="Text Box 48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3" name="Text Box 48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4" name="Text Box 48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5" name="Text Box 48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6" name="Text Box 48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7" name="Text Box 48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8" name="Text Box 48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39" name="Text Box 48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0" name="Text Box 48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1" name="Text Box 48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2" name="Text Box 48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3" name="Text Box 48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4" name="Text Box 48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5" name="Text Box 48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6" name="Text Box 48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7" name="Text Box 48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8" name="Text Box 48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49" name="Text Box 48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0" name="Text Box 48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1" name="Text Box 48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2" name="Text Box 48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3" name="Text Box 48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4" name="Text Box 48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5" name="Text Box 48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6" name="Text Box 48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7" name="Text Box 48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8" name="Text Box 48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59" name="Text Box 48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0" name="Text Box 48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1" name="Text Box 48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2" name="Text Box 48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3" name="Text Box 48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4" name="Text Box 48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5" name="Text Box 48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6" name="Text Box 48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7" name="Text Box 48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8" name="Text Box 48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69" name="Text Box 48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0" name="Text Box 48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1" name="Text Box 48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2" name="Text Box 48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3" name="Text Box 48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4" name="Text Box 48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5" name="Text Box 48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6" name="Text Box 48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7" name="Text Box 48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8" name="Text Box 48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79" name="Text Box 48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0" name="Text Box 48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1" name="Text Box 48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2" name="Text Box 48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3" name="Text Box 48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4" name="Text Box 48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5" name="Text Box 48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6" name="Text Box 48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7" name="Text Box 48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8" name="Text Box 48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89" name="Text Box 48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0" name="Text Box 48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1" name="Text Box 48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2" name="Text Box 48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3" name="Text Box 48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4" name="Text Box 48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5" name="Text Box 48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6" name="Text Box 48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7" name="Text Box 48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8" name="Text Box 48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299" name="Text Box 48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0" name="Text Box 48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1" name="Text Box 48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2" name="Text Box 48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3" name="Text Box 48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4" name="Text Box 48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5" name="Text Box 48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6" name="Text Box 48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7" name="Text Box 48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8" name="Text Box 48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09" name="Text Box 48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0" name="Text Box 48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1" name="Text Box 48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2" name="Text Box 48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3" name="Text Box 48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4" name="Text Box 48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5" name="Text Box 48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6" name="Text Box 48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7" name="Text Box 49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8" name="Text Box 49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19" name="Text Box 49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0" name="Text Box 49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1" name="Text Box 49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2" name="Text Box 49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3" name="Text Box 49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4" name="Text Box 49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5" name="Text Box 49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6" name="Text Box 49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7" name="Text Box 49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8" name="Text Box 49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29" name="Text Box 49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0" name="Text Box 49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1" name="Text Box 49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2" name="Text Box 49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3" name="Text Box 49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4" name="Text Box 49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5" name="Text Box 49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6" name="Text Box 49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7" name="Text Box 49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8" name="Text Box 49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39" name="Text Box 49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0" name="Text Box 49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1" name="Text Box 49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2" name="Text Box 49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3" name="Text Box 49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4" name="Text Box 49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5" name="Text Box 49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6" name="Text Box 49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7" name="Text Box 49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8" name="Text Box 49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49" name="Text Box 49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0" name="Text Box 49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1" name="Text Box 49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2" name="Text Box 49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3" name="Text Box 49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4" name="Text Box 49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5" name="Text Box 49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6" name="Text Box 49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7" name="Text Box 49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8" name="Text Box 49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59" name="Text Box 49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0" name="Text Box 49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1" name="Text Box 49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2" name="Text Box 49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3" name="Text Box 49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4" name="Text Box 49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5" name="Text Box 49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6" name="Text Box 49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7" name="Text Box 49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8" name="Text Box 49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69" name="Text Box 49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0" name="Text Box 49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1" name="Text Box 49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2" name="Text Box 49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3" name="Text Box 49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4" name="Text Box 49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5" name="Text Box 49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6" name="Text Box 49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7" name="Text Box 49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8" name="Text Box 49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79" name="Text Box 49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0" name="Text Box 49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1" name="Text Box 49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2" name="Text Box 49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3" name="Text Box 49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4" name="Text Box 49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5" name="Text Box 49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6" name="Text Box 49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7" name="Text Box 49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8" name="Text Box 49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89" name="Text Box 49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0" name="Text Box 49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1" name="Text Box 49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2" name="Text Box 49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3" name="Text Box 49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4" name="Text Box 49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5" name="Text Box 49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6" name="Text Box 49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7" name="Text Box 49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8" name="Text Box 49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399" name="Text Box 49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0" name="Text Box 49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1" name="Text Box 49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2" name="Text Box 49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3" name="Text Box 49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4" name="Text Box 49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5" name="Text Box 49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6" name="Text Box 49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7" name="Text Box 49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8" name="Text Box 49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09" name="Text Box 49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0" name="Text Box 49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1" name="Text Box 49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2" name="Text Box 49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3" name="Text Box 49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4" name="Text Box 49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5" name="Text Box 49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6" name="Text Box 49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7" name="Text Box 50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8" name="Text Box 50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19" name="Text Box 50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0" name="Text Box 50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1" name="Text Box 50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2" name="Text Box 50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3" name="Text Box 50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4" name="Text Box 50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5" name="Text Box 50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6" name="Text Box 50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7" name="Text Box 50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8" name="Text Box 50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29" name="Text Box 50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0" name="Text Box 50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1" name="Text Box 50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2" name="Text Box 50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3" name="Text Box 50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4" name="Text Box 50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5" name="Text Box 50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6" name="Text Box 50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7" name="Text Box 50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8" name="Text Box 50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39" name="Text Box 50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0" name="Text Box 50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1" name="Text Box 50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2" name="Text Box 50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3" name="Text Box 50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4" name="Text Box 50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5" name="Text Box 50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6" name="Text Box 50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7" name="Text Box 50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8" name="Text Box 50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49" name="Text Box 50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0" name="Text Box 50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1" name="Text Box 50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2" name="Text Box 50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3" name="Text Box 50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4" name="Text Box 50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5" name="Text Box 50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6" name="Text Box 50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7" name="Text Box 50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8" name="Text Box 50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59" name="Text Box 50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0" name="Text Box 50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1" name="Text Box 50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2" name="Text Box 50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3" name="Text Box 50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4" name="Text Box 50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5" name="Text Box 50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6" name="Text Box 50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7" name="Text Box 50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8" name="Text Box 50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69" name="Text Box 50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0" name="Text Box 50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1" name="Text Box 50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2" name="Text Box 50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3" name="Text Box 50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4" name="Text Box 50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5" name="Text Box 50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6" name="Text Box 50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7" name="Text Box 50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8" name="Text Box 50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79" name="Text Box 50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0" name="Text Box 50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1" name="Text Box 50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2" name="Text Box 50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3" name="Text Box 50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4" name="Text Box 50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5" name="Text Box 50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6" name="Text Box 50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7" name="Text Box 50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8" name="Text Box 50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89" name="Text Box 50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0" name="Text Box 50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1" name="Text Box 50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2" name="Text Box 50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3" name="Text Box 50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4" name="Text Box 50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5" name="Text Box 50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6" name="Text Box 50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7" name="Text Box 50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8" name="Text Box 50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499" name="Text Box 50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0" name="Text Box 50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1" name="Text Box 50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2" name="Text Box 50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3" name="Text Box 50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4" name="Text Box 50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5" name="Text Box 50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6" name="Text Box 50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7" name="Text Box 50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8" name="Text Box 50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09" name="Text Box 50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0" name="Text Box 50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1" name="Text Box 50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2" name="Text Box 50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3" name="Text Box 50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4" name="Text Box 50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5" name="Text Box 50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6" name="Text Box 50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7" name="Text Box 51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8" name="Text Box 51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19" name="Text Box 51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0" name="Text Box 51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1" name="Text Box 51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2" name="Text Box 51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3" name="Text Box 51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4" name="Text Box 51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5" name="Text Box 51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6" name="Text Box 51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7" name="Text Box 51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8" name="Text Box 51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29" name="Text Box 51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0" name="Text Box 51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1" name="Text Box 51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2" name="Text Box 51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3" name="Text Box 51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4" name="Text Box 51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5" name="Text Box 51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6" name="Text Box 51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7" name="Text Box 51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8" name="Text Box 51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39" name="Text Box 51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0" name="Text Box 51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1" name="Text Box 51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2" name="Text Box 51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3" name="Text Box 51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4" name="Text Box 51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5" name="Text Box 51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6" name="Text Box 51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7" name="Text Box 51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8" name="Text Box 51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49" name="Text Box 51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0" name="Text Box 51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1" name="Text Box 51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2" name="Text Box 51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3" name="Text Box 51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4" name="Text Box 51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5" name="Text Box 51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6" name="Text Box 51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7" name="Text Box 51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8" name="Text Box 51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59" name="Text Box 51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0" name="Text Box 51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1" name="Text Box 51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2" name="Text Box 51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3" name="Text Box 51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4" name="Text Box 51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5" name="Text Box 51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6" name="Text Box 51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7" name="Text Box 51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8" name="Text Box 51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69" name="Text Box 51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0" name="Text Box 51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1" name="Text Box 51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2" name="Text Box 51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3" name="Text Box 51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4" name="Text Box 51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5" name="Text Box 51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6" name="Text Box 51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7" name="Text Box 51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8" name="Text Box 51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79" name="Text Box 51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0" name="Text Box 51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1" name="Text Box 51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2" name="Text Box 51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3" name="Text Box 51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4" name="Text Box 51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5" name="Text Box 51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6" name="Text Box 51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7" name="Text Box 51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8" name="Text Box 51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89" name="Text Box 51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0" name="Text Box 51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1" name="Text Box 51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2" name="Text Box 51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3" name="Text Box 51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4" name="Text Box 51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5" name="Text Box 51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6" name="Text Box 51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7" name="Text Box 51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8" name="Text Box 51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599" name="Text Box 51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0" name="Text Box 51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1" name="Text Box 51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2" name="Text Box 51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3" name="Text Box 51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4" name="Text Box 51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5" name="Text Box 51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6" name="Text Box 51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7" name="Text Box 51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8" name="Text Box 51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09" name="Text Box 51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0" name="Text Box 51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1" name="Text Box 51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2" name="Text Box 51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3" name="Text Box 51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4" name="Text Box 51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5" name="Text Box 51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6" name="Text Box 51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7" name="Text Box 52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8" name="Text Box 52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19" name="Text Box 52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0" name="Text Box 52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1" name="Text Box 52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2" name="Text Box 52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3" name="Text Box 52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4" name="Text Box 52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5" name="Text Box 52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6" name="Text Box 52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7" name="Text Box 52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8" name="Text Box 52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29" name="Text Box 52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0" name="Text Box 52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1" name="Text Box 52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2" name="Text Box 52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3" name="Text Box 52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4" name="Text Box 52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5" name="Text Box 52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6" name="Text Box 52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7" name="Text Box 52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8" name="Text Box 52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39" name="Text Box 52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0" name="Text Box 52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1" name="Text Box 52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2" name="Text Box 52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3" name="Text Box 52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4" name="Text Box 52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5" name="Text Box 52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6" name="Text Box 52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7" name="Text Box 52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8" name="Text Box 52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49" name="Text Box 52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0" name="Text Box 52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1" name="Text Box 52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2" name="Text Box 52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3" name="Text Box 52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4" name="Text Box 52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5" name="Text Box 52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6" name="Text Box 52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7" name="Text Box 52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8" name="Text Box 52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59" name="Text Box 52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0" name="Text Box 52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1" name="Text Box 52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2" name="Text Box 52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3" name="Text Box 52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4" name="Text Box 52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5" name="Text Box 52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6" name="Text Box 52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7" name="Text Box 52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8" name="Text Box 52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69" name="Text Box 52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0" name="Text Box 52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1" name="Text Box 52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2" name="Text Box 52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3" name="Text Box 52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4" name="Text Box 52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5" name="Text Box 52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6" name="Text Box 52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7" name="Text Box 52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8" name="Text Box 52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79" name="Text Box 52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0" name="Text Box 52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1" name="Text Box 52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2" name="Text Box 52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3" name="Text Box 52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4" name="Text Box 52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5" name="Text Box 52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6" name="Text Box 52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7" name="Text Box 52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8" name="Text Box 52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89" name="Text Box 52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0" name="Text Box 52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1" name="Text Box 52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2" name="Text Box 52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3" name="Text Box 52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4" name="Text Box 52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5" name="Text Box 52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6" name="Text Box 52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7" name="Text Box 52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8" name="Text Box 52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699" name="Text Box 52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0" name="Text Box 52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1" name="Text Box 52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2" name="Text Box 52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3" name="Text Box 52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4" name="Text Box 52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5" name="Text Box 52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6" name="Text Box 52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7" name="Text Box 52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8" name="Text Box 52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09" name="Text Box 52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0" name="Text Box 52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1" name="Text Box 52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2" name="Text Box 52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3" name="Text Box 52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4" name="Text Box 52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5" name="Text Box 52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6" name="Text Box 52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7" name="Text Box 53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8" name="Text Box 53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19" name="Text Box 53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0" name="Text Box 53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1" name="Text Box 53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2" name="Text Box 53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3" name="Text Box 53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4" name="Text Box 53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5" name="Text Box 530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6" name="Text Box 530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7" name="Text Box 531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8" name="Text Box 531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29" name="Text Box 531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0" name="Text Box 531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1" name="Text Box 531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2" name="Text Box 531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3" name="Text Box 531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4" name="Text Box 531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5" name="Text Box 531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6" name="Text Box 531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7" name="Text Box 532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8" name="Text Box 532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39" name="Text Box 532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0" name="Text Box 532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1" name="Text Box 532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2" name="Text Box 532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3" name="Text Box 532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4" name="Text Box 532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5" name="Text Box 532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6" name="Text Box 532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7" name="Text Box 533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8" name="Text Box 533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49" name="Text Box 533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0" name="Text Box 533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1" name="Text Box 533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2" name="Text Box 533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3" name="Text Box 533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4" name="Text Box 533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5" name="Text Box 533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6" name="Text Box 533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7" name="Text Box 534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8" name="Text Box 534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59" name="Text Box 534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0" name="Text Box 534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1" name="Text Box 534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2" name="Text Box 534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3" name="Text Box 534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4" name="Text Box 534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5" name="Text Box 534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6" name="Text Box 534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7" name="Text Box 535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8" name="Text Box 535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69" name="Text Box 535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0" name="Text Box 535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1" name="Text Box 535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2" name="Text Box 535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3" name="Text Box 535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4" name="Text Box 535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5" name="Text Box 535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6" name="Text Box 535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7" name="Text Box 536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8" name="Text Box 536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79" name="Text Box 536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0" name="Text Box 536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1" name="Text Box 536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2" name="Text Box 536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3" name="Text Box 536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4" name="Text Box 536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5" name="Text Box 536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6" name="Text Box 536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7" name="Text Box 537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8" name="Text Box 537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89" name="Text Box 537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0" name="Text Box 537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1" name="Text Box 537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2" name="Text Box 537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3" name="Text Box 537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4" name="Text Box 537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5" name="Text Box 537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6" name="Text Box 537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7" name="Text Box 538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8" name="Text Box 538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799" name="Text Box 538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0" name="Text Box 538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1" name="Text Box 538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2" name="Text Box 538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3" name="Text Box 538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4" name="Text Box 538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5" name="Text Box 538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6" name="Text Box 538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7" name="Text Box 539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8" name="Text Box 539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09" name="Text Box 539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0" name="Text Box 539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1" name="Text Box 539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2" name="Text Box 539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3" name="Text Box 539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4" name="Text Box 539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5" name="Text Box 5398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6" name="Text Box 5399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7" name="Text Box 5400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8" name="Text Box 5401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19" name="Text Box 5402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20" name="Text Box 5403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21" name="Text Box 5404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22" name="Text Box 5405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23" name="Text Box 5406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19050</xdr:rowOff>
    </xdr:to>
    <xdr:sp macro="" textlink="">
      <xdr:nvSpPr>
        <xdr:cNvPr id="2824" name="Text Box 5407"/>
        <xdr:cNvSpPr txBox="1">
          <a:spLocks noChangeArrowheads="1"/>
        </xdr:cNvSpPr>
      </xdr:nvSpPr>
      <xdr:spPr bwMode="auto">
        <a:xfrm>
          <a:off x="4667250" y="495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5" name="Text Box 5427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6" name="Text Box 5428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7" name="Text Box 5429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8" name="Text Box 5430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29" name="Text Box 5431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0" name="Text Box 5432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1" name="Text Box 5433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2" name="Text Box 5434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3" name="Text Box 5435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4" name="Text Box 5436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5" name="Text Box 5437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6" name="Text Box 5438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7" name="Text Box 5439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8" name="Text Box 5440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39" name="Text Box 5441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0" name="Text Box 5442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1" name="Text Box 5443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2" name="Text Box 5444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3" name="Text Box 5445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4" name="Text Box 5446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5" name="Text Box 5447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6" name="Text Box 5448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7" name="Text Box 5449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8" name="Text Box 5450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49" name="Text Box 5451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0" name="Text Box 5452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1" name="Text Box 5453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2" name="Text Box 5454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3" name="Text Box 5455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4" name="Text Box 5456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5" name="Text Box 5457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6" name="Text Box 5458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7" name="Text Box 5459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8" name="Text Box 5460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59" name="Text Box 5461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0" name="Text Box 5462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1" name="Text Box 5463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2" name="Text Box 5464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3" name="Text Box 5465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4" name="Text Box 5466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5" name="Text Box 5467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85725</xdr:colOff>
      <xdr:row>26</xdr:row>
      <xdr:rowOff>19050</xdr:rowOff>
    </xdr:to>
    <xdr:sp macro="" textlink="">
      <xdr:nvSpPr>
        <xdr:cNvPr id="2866" name="Text Box 5468"/>
        <xdr:cNvSpPr txBox="1">
          <a:spLocks noChangeArrowheads="1"/>
        </xdr:cNvSpPr>
      </xdr:nvSpPr>
      <xdr:spPr bwMode="auto">
        <a:xfrm>
          <a:off x="4667250" y="476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67" name="Text Box 25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68" name="Text Box 25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69" name="Text Box 25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0" name="Text Box 25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1" name="Text Box 25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2" name="Text Box 25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3" name="Text Box 25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4" name="Text Box 25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5" name="Text Box 25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6" name="Text Box 25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7" name="Text Box 25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8" name="Text Box 25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79" name="Text Box 25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0" name="Text Box 26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1" name="Text Box 26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2" name="Text Box 26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3" name="Text Box 26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4" name="Text Box 26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5" name="Text Box 26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6" name="Text Box 26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7" name="Text Box 26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8" name="Text Box 26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89" name="Text Box 26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0" name="Text Box 26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1" name="Text Box 26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2" name="Text Box 26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3" name="Text Box 26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4" name="Text Box 26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5" name="Text Box 26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6" name="Text Box 26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7" name="Text Box 26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8" name="Text Box 26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899" name="Text Box 26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0" name="Text Box 26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1" name="Text Box 26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2" name="Text Box 26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3" name="Text Box 26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4" name="Text Box 26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5" name="Text Box 26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6" name="Text Box 26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7" name="Text Box 26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8" name="Text Box 26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09" name="Text Box 26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0" name="Text Box 26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1" name="Text Box 26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2" name="Text Box 26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3" name="Text Box 26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4" name="Text Box 26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5" name="Text Box 26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6" name="Text Box 26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7" name="Text Box 26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8" name="Text Box 26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19" name="Text Box 26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0" name="Text Box 26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1" name="Text Box 26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2" name="Text Box 26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3" name="Text Box 26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4" name="Text Box 26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5" name="Text Box 26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6" name="Text Box 26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7" name="Text Box 26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8" name="Text Box 26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29" name="Text Box 26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0" name="Text Box 26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1" name="Text Box 26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2" name="Text Box 26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3" name="Text Box 26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4" name="Text Box 26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5" name="Text Box 26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6" name="Text Box 26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7" name="Text Box 26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8" name="Text Box 27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39" name="Text Box 27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0" name="Text Box 27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1" name="Text Box 27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2" name="Text Box 27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3" name="Text Box 27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4" name="Text Box 27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5" name="Text Box 27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6" name="Text Box 27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7" name="Text Box 27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8" name="Text Box 27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49" name="Text Box 27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0" name="Text Box 27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1" name="Text Box 27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2" name="Text Box 27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3" name="Text Box 27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4" name="Text Box 27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5" name="Text Box 27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6" name="Text Box 27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7" name="Text Box 27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8" name="Text Box 27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59" name="Text Box 27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0" name="Text Box 27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1" name="Text Box 27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2" name="Text Box 27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3" name="Text Box 27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4" name="Text Box 27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5" name="Text Box 27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6" name="Text Box 27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7" name="Text Box 27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8" name="Text Box 27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69" name="Text Box 27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0" name="Text Box 27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1" name="Text Box 27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2" name="Text Box 27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3" name="Text Box 27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4" name="Text Box 27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5" name="Text Box 27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6" name="Text Box 27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7" name="Text Box 27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8" name="Text Box 27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79" name="Text Box 27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0" name="Text Box 27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1" name="Text Box 27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2" name="Text Box 27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3" name="Text Box 27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4" name="Text Box 27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5" name="Text Box 27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6" name="Text Box 27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7" name="Text Box 27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8" name="Text Box 27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89" name="Text Box 27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0" name="Text Box 27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1" name="Text Box 27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2" name="Text Box 27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3" name="Text Box 27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4" name="Text Box 27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5" name="Text Box 27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6" name="Text Box 27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7" name="Text Box 27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8" name="Text Box 27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2999" name="Text Box 27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0" name="Text Box 27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1" name="Text Box 27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2" name="Text Box 27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3" name="Text Box 27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4" name="Text Box 27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5" name="Text Box 27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6" name="Text Box 27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7" name="Text Box 27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8" name="Text Box 27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09" name="Text Box 27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0" name="Text Box 27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1" name="Text Box 27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2" name="Text Box 27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3" name="Text Box 27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4" name="Text Box 27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5" name="Text Box 27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6" name="Text Box 27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7" name="Text Box 27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8" name="Text Box 27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19" name="Text Box 27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0" name="Text Box 27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1" name="Text Box 27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2" name="Text Box 27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3" name="Text Box 27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4" name="Text Box 27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5" name="Text Box 27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6" name="Text Box 27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7" name="Text Box 27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8" name="Text Box 27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29" name="Text Box 27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0" name="Text Box 27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1" name="Text Box 27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2" name="Text Box 27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3" name="Text Box 27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4" name="Text Box 27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5" name="Text Box 27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6" name="Text Box 27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7" name="Text Box 27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8" name="Text Box 28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39" name="Text Box 28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0" name="Text Box 28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1" name="Text Box 28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2" name="Text Box 28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3" name="Text Box 28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4" name="Text Box 28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5" name="Text Box 28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6" name="Text Box 28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7" name="Text Box 28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8" name="Text Box 28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49" name="Text Box 28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0" name="Text Box 28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1" name="Text Box 28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2" name="Text Box 28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3" name="Text Box 28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4" name="Text Box 28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5" name="Text Box 28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6" name="Text Box 28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7" name="Text Box 28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8" name="Text Box 28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59" name="Text Box 28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0" name="Text Box 28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1" name="Text Box 28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2" name="Text Box 28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3" name="Text Box 28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4" name="Text Box 28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5" name="Text Box 28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6" name="Text Box 28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7" name="Text Box 28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8" name="Text Box 28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69" name="Text Box 28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0" name="Text Box 28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1" name="Text Box 28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2" name="Text Box 28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3" name="Text Box 28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4" name="Text Box 28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5" name="Text Box 28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6" name="Text Box 28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7" name="Text Box 28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8" name="Text Box 28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79" name="Text Box 28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0" name="Text Box 28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1" name="Text Box 28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2" name="Text Box 28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3" name="Text Box 28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4" name="Text Box 28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5" name="Text Box 28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6" name="Text Box 28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7" name="Text Box 28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8" name="Text Box 28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89" name="Text Box 28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0" name="Text Box 28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1" name="Text Box 28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2" name="Text Box 28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3" name="Text Box 28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4" name="Text Box 28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5" name="Text Box 28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6" name="Text Box 28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7" name="Text Box 28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8" name="Text Box 28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099" name="Text Box 28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0" name="Text Box 28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1" name="Text Box 28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2" name="Text Box 28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3" name="Text Box 28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4" name="Text Box 28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5" name="Text Box 28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6" name="Text Box 28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7" name="Text Box 28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8" name="Text Box 28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09" name="Text Box 28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0" name="Text Box 28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1" name="Text Box 28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2" name="Text Box 28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3" name="Text Box 28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4" name="Text Box 28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5" name="Text Box 28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6" name="Text Box 28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7" name="Text Box 28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8" name="Text Box 28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19" name="Text Box 28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0" name="Text Box 28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1" name="Text Box 28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2" name="Text Box 28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3" name="Text Box 28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4" name="Text Box 28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5" name="Text Box 28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6" name="Text Box 28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7" name="Text Box 28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8" name="Text Box 28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29" name="Text Box 28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0" name="Text Box 28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1" name="Text Box 28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2" name="Text Box 28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3" name="Text Box 28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4" name="Text Box 28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5" name="Text Box 28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6" name="Text Box 28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7" name="Text Box 28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8" name="Text Box 29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39" name="Text Box 29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0" name="Text Box 29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1" name="Text Box 29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2" name="Text Box 29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3" name="Text Box 29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4" name="Text Box 29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5" name="Text Box 29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6" name="Text Box 29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7" name="Text Box 29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8" name="Text Box 29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49" name="Text Box 29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0" name="Text Box 29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1" name="Text Box 29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2" name="Text Box 29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3" name="Text Box 29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4" name="Text Box 29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5" name="Text Box 29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6" name="Text Box 29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7" name="Text Box 29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8" name="Text Box 29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59" name="Text Box 29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0" name="Text Box 29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1" name="Text Box 29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2" name="Text Box 29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3" name="Text Box 29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4" name="Text Box 29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5" name="Text Box 29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6" name="Text Box 29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7" name="Text Box 29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8" name="Text Box 29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69" name="Text Box 29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0" name="Text Box 29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1" name="Text Box 29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2" name="Text Box 29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3" name="Text Box 29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4" name="Text Box 29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5" name="Text Box 29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6" name="Text Box 29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7" name="Text Box 29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8" name="Text Box 29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79" name="Text Box 29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0" name="Text Box 29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1" name="Text Box 29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2" name="Text Box 29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3" name="Text Box 29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4" name="Text Box 29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5" name="Text Box 29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6" name="Text Box 29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7" name="Text Box 29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8" name="Text Box 29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89" name="Text Box 29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0" name="Text Box 29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1" name="Text Box 29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2" name="Text Box 29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3" name="Text Box 29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4" name="Text Box 29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5" name="Text Box 29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6" name="Text Box 29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7" name="Text Box 29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8" name="Text Box 29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199" name="Text Box 29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0" name="Text Box 29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1" name="Text Box 29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2" name="Text Box 29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3" name="Text Box 29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4" name="Text Box 29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5" name="Text Box 29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6" name="Text Box 29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7" name="Text Box 29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8" name="Text Box 29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09" name="Text Box 29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0" name="Text Box 29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1" name="Text Box 29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2" name="Text Box 29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3" name="Text Box 29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4" name="Text Box 29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5" name="Text Box 29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6" name="Text Box 29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7" name="Text Box 29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8" name="Text Box 29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19" name="Text Box 29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0" name="Text Box 29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1" name="Text Box 29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2" name="Text Box 29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3" name="Text Box 29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4" name="Text Box 29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5" name="Text Box 29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6" name="Text Box 29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7" name="Text Box 29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8" name="Text Box 29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29" name="Text Box 29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0" name="Text Box 29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1" name="Text Box 29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2" name="Text Box 29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3" name="Text Box 29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4" name="Text Box 29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5" name="Text Box 29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6" name="Text Box 29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7" name="Text Box 29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8" name="Text Box 30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39" name="Text Box 30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0" name="Text Box 30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1" name="Text Box 30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2" name="Text Box 30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3" name="Text Box 30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4" name="Text Box 30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5" name="Text Box 30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6" name="Text Box 30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7" name="Text Box 30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8" name="Text Box 30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49" name="Text Box 30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0" name="Text Box 30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1" name="Text Box 30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2" name="Text Box 30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3" name="Text Box 30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4" name="Text Box 30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5" name="Text Box 30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6" name="Text Box 30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7" name="Text Box 30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8" name="Text Box 30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59" name="Text Box 30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0" name="Text Box 30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1" name="Text Box 30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2" name="Text Box 30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3" name="Text Box 30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4" name="Text Box 30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5" name="Text Box 30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6" name="Text Box 30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7" name="Text Box 30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8" name="Text Box 30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69" name="Text Box 30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0" name="Text Box 30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1" name="Text Box 30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2" name="Text Box 30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3" name="Text Box 30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4" name="Text Box 30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5" name="Text Box 30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6" name="Text Box 30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7" name="Text Box 30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8" name="Text Box 30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79" name="Text Box 30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0" name="Text Box 30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1" name="Text Box 30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2" name="Text Box 30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3" name="Text Box 30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4" name="Text Box 30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5" name="Text Box 30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6" name="Text Box 30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7" name="Text Box 30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8" name="Text Box 30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89" name="Text Box 30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0" name="Text Box 30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1" name="Text Box 30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2" name="Text Box 30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3" name="Text Box 30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4" name="Text Box 30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5" name="Text Box 30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6" name="Text Box 30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7" name="Text Box 30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8" name="Text Box 30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299" name="Text Box 30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0" name="Text Box 30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1" name="Text Box 30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2" name="Text Box 30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3" name="Text Box 30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4" name="Text Box 30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5" name="Text Box 30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6" name="Text Box 30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7" name="Text Box 30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8" name="Text Box 30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09" name="Text Box 30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0" name="Text Box 30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1" name="Text Box 30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2" name="Text Box 30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3" name="Text Box 30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4" name="Text Box 30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5" name="Text Box 30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6" name="Text Box 30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7" name="Text Box 30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8" name="Text Box 30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19" name="Text Box 30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0" name="Text Box 30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1" name="Text Box 30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2" name="Text Box 30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3" name="Text Box 30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4" name="Text Box 30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5" name="Text Box 30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6" name="Text Box 30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7" name="Text Box 30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8" name="Text Box 30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29" name="Text Box 30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0" name="Text Box 30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1" name="Text Box 30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2" name="Text Box 30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3" name="Text Box 30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4" name="Text Box 30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5" name="Text Box 30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6" name="Text Box 30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7" name="Text Box 30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8" name="Text Box 31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39" name="Text Box 31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0" name="Text Box 31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1" name="Text Box 31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2" name="Text Box 31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3" name="Text Box 31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4" name="Text Box 31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5" name="Text Box 31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6" name="Text Box 31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7" name="Text Box 31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8" name="Text Box 31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49" name="Text Box 31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0" name="Text Box 31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1" name="Text Box 31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2" name="Text Box 31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3" name="Text Box 31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4" name="Text Box 31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5" name="Text Box 31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6" name="Text Box 31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7" name="Text Box 31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8" name="Text Box 31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59" name="Text Box 31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0" name="Text Box 31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1" name="Text Box 31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2" name="Text Box 31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3" name="Text Box 31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4" name="Text Box 31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5" name="Text Box 31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6" name="Text Box 31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7" name="Text Box 31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8" name="Text Box 31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69" name="Text Box 31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0" name="Text Box 31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1" name="Text Box 31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2" name="Text Box 31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3" name="Text Box 31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4" name="Text Box 31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5" name="Text Box 31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6" name="Text Box 31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7" name="Text Box 31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8" name="Text Box 31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79" name="Text Box 31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0" name="Text Box 31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1" name="Text Box 31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2" name="Text Box 31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3" name="Text Box 31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4" name="Text Box 31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5" name="Text Box 31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6" name="Text Box 31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7" name="Text Box 31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8" name="Text Box 31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89" name="Text Box 31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0" name="Text Box 31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1" name="Text Box 31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2" name="Text Box 31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3" name="Text Box 31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4" name="Text Box 31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5" name="Text Box 31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6" name="Text Box 31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7" name="Text Box 31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8" name="Text Box 31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399" name="Text Box 31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0" name="Text Box 31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1" name="Text Box 31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2" name="Text Box 31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3" name="Text Box 31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4" name="Text Box 31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5" name="Text Box 31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6" name="Text Box 31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7" name="Text Box 31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8" name="Text Box 31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09" name="Text Box 31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0" name="Text Box 31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1" name="Text Box 31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2" name="Text Box 31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3" name="Text Box 31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4" name="Text Box 31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5" name="Text Box 31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6" name="Text Box 31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7" name="Text Box 31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8" name="Text Box 31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19" name="Text Box 31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0" name="Text Box 31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1" name="Text Box 31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2" name="Text Box 31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3" name="Text Box 31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4" name="Text Box 31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5" name="Text Box 31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6" name="Text Box 31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7" name="Text Box 31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8" name="Text Box 31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29" name="Text Box 31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0" name="Text Box 31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1" name="Text Box 31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2" name="Text Box 31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3" name="Text Box 31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4" name="Text Box 31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5" name="Text Box 31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6" name="Text Box 31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7" name="Text Box 31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8" name="Text Box 32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39" name="Text Box 32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0" name="Text Box 32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1" name="Text Box 32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2" name="Text Box 32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3" name="Text Box 32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4" name="Text Box 32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5" name="Text Box 32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6" name="Text Box 32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7" name="Text Box 32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8" name="Text Box 32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49" name="Text Box 32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0" name="Text Box 32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1" name="Text Box 32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2" name="Text Box 32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3" name="Text Box 32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4" name="Text Box 32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5" name="Text Box 32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6" name="Text Box 32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7" name="Text Box 32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8" name="Text Box 32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59" name="Text Box 32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0" name="Text Box 32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1" name="Text Box 32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2" name="Text Box 32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3" name="Text Box 32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4" name="Text Box 32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5" name="Text Box 32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6" name="Text Box 32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7" name="Text Box 32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8" name="Text Box 32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69" name="Text Box 32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0" name="Text Box 32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1" name="Text Box 32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2" name="Text Box 32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3" name="Text Box 32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4" name="Text Box 32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5" name="Text Box 32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6" name="Text Box 32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7" name="Text Box 32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8" name="Text Box 32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79" name="Text Box 32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0" name="Text Box 32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1" name="Text Box 32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2" name="Text Box 32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3" name="Text Box 32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4" name="Text Box 32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5" name="Text Box 32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6" name="Text Box 32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7" name="Text Box 32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8" name="Text Box 32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89" name="Text Box 32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0" name="Text Box 32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1" name="Text Box 32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2" name="Text Box 32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3" name="Text Box 32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4" name="Text Box 32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5" name="Text Box 32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6" name="Text Box 32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7" name="Text Box 32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8" name="Text Box 32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499" name="Text Box 32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0" name="Text Box 32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1" name="Text Box 32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2" name="Text Box 32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3" name="Text Box 32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4" name="Text Box 32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5" name="Text Box 32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6" name="Text Box 32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7" name="Text Box 32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8" name="Text Box 32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09" name="Text Box 32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0" name="Text Box 32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1" name="Text Box 32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2" name="Text Box 32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3" name="Text Box 32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4" name="Text Box 32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5" name="Text Box 32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6" name="Text Box 32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7" name="Text Box 32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8" name="Text Box 32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19" name="Text Box 32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0" name="Text Box 32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1" name="Text Box 32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2" name="Text Box 32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3" name="Text Box 32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4" name="Text Box 32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5" name="Text Box 32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6" name="Text Box 32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7" name="Text Box 32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8" name="Text Box 32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29" name="Text Box 32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0" name="Text Box 32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1" name="Text Box 32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2" name="Text Box 32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3" name="Text Box 32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4" name="Text Box 32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5" name="Text Box 32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6" name="Text Box 32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7" name="Text Box 32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8" name="Text Box 33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39" name="Text Box 33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0" name="Text Box 33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1" name="Text Box 33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2" name="Text Box 33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3" name="Text Box 33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4" name="Text Box 33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5" name="Text Box 33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6" name="Text Box 33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7" name="Text Box 33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8" name="Text Box 33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49" name="Text Box 33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0" name="Text Box 33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1" name="Text Box 33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2" name="Text Box 33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3" name="Text Box 33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4" name="Text Box 33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5" name="Text Box 33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6" name="Text Box 33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7" name="Text Box 33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8" name="Text Box 33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59" name="Text Box 33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0" name="Text Box 33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1" name="Text Box 33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2" name="Text Box 33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3" name="Text Box 33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4" name="Text Box 33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5" name="Text Box 33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6" name="Text Box 33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7" name="Text Box 33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8" name="Text Box 33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69" name="Text Box 33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0" name="Text Box 33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1" name="Text Box 33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2" name="Text Box 33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3" name="Text Box 33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4" name="Text Box 33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5" name="Text Box 33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6" name="Text Box 33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7" name="Text Box 33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8" name="Text Box 33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79" name="Text Box 33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0" name="Text Box 33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1" name="Text Box 33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2" name="Text Box 33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3" name="Text Box 33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4" name="Text Box 33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5" name="Text Box 33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6" name="Text Box 33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7" name="Text Box 33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8" name="Text Box 33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89" name="Text Box 33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0" name="Text Box 33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1" name="Text Box 33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2" name="Text Box 33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3" name="Text Box 33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4" name="Text Box 33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5" name="Text Box 33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6" name="Text Box 33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7" name="Text Box 33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8" name="Text Box 33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599" name="Text Box 33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0" name="Text Box 33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1" name="Text Box 33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2" name="Text Box 33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3" name="Text Box 33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4" name="Text Box 33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5" name="Text Box 33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6" name="Text Box 33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7" name="Text Box 33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8" name="Text Box 33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09" name="Text Box 33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0" name="Text Box 33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1" name="Text Box 33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2" name="Text Box 33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3" name="Text Box 33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4" name="Text Box 33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5" name="Text Box 33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6" name="Text Box 33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7" name="Text Box 33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8" name="Text Box 33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19" name="Text Box 33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0" name="Text Box 33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1" name="Text Box 33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2" name="Text Box 33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3" name="Text Box 33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4" name="Text Box 33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5" name="Text Box 33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6" name="Text Box 33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7" name="Text Box 33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8" name="Text Box 33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29" name="Text Box 33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0" name="Text Box 33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1" name="Text Box 33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2" name="Text Box 33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3" name="Text Box 33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4" name="Text Box 33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5" name="Text Box 33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6" name="Text Box 33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7" name="Text Box 33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8" name="Text Box 34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39" name="Text Box 34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0" name="Text Box 34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1" name="Text Box 34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2" name="Text Box 34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3" name="Text Box 34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4" name="Text Box 34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5" name="Text Box 34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6" name="Text Box 34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7" name="Text Box 34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8" name="Text Box 34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49" name="Text Box 34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0" name="Text Box 34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1" name="Text Box 34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2" name="Text Box 34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3" name="Text Box 34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4" name="Text Box 34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5" name="Text Box 34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6" name="Text Box 34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7" name="Text Box 34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8" name="Text Box 34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59" name="Text Box 34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0" name="Text Box 34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1" name="Text Box 34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2" name="Text Box 34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3" name="Text Box 34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4" name="Text Box 34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5" name="Text Box 34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6" name="Text Box 34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7" name="Text Box 34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8" name="Text Box 34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69" name="Text Box 34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0" name="Text Box 34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1" name="Text Box 34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2" name="Text Box 34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3" name="Text Box 34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4" name="Text Box 34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5" name="Text Box 34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6" name="Text Box 34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7" name="Text Box 34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8" name="Text Box 34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79" name="Text Box 34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0" name="Text Box 34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1" name="Text Box 34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2" name="Text Box 34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3" name="Text Box 34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4" name="Text Box 34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5" name="Text Box 34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6" name="Text Box 34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7" name="Text Box 34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8" name="Text Box 34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89" name="Text Box 34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0" name="Text Box 34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1" name="Text Box 34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2" name="Text Box 34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3" name="Text Box 34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4" name="Text Box 34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5" name="Text Box 34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6" name="Text Box 34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7" name="Text Box 34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8" name="Text Box 34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699" name="Text Box 34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0" name="Text Box 34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1" name="Text Box 34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2" name="Text Box 34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3" name="Text Box 34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4" name="Text Box 34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5" name="Text Box 34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6" name="Text Box 34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7" name="Text Box 34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8" name="Text Box 34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09" name="Text Box 34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0" name="Text Box 34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1" name="Text Box 34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2" name="Text Box 34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3" name="Text Box 34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4" name="Text Box 34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5" name="Text Box 34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6" name="Text Box 34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7" name="Text Box 34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8" name="Text Box 34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19" name="Text Box 34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0" name="Text Box 34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1" name="Text Box 34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2" name="Text Box 34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3" name="Text Box 34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4" name="Text Box 34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5" name="Text Box 34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6" name="Text Box 34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7" name="Text Box 34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8" name="Text Box 34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29" name="Text Box 34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0" name="Text Box 34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1" name="Text Box 34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2" name="Text Box 34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3" name="Text Box 34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4" name="Text Box 34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5" name="Text Box 34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6" name="Text Box 34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7" name="Text Box 34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8" name="Text Box 35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39" name="Text Box 35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0" name="Text Box 35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1" name="Text Box 35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2" name="Text Box 35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3" name="Text Box 35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4" name="Text Box 35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5" name="Text Box 35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6" name="Text Box 35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7" name="Text Box 35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8" name="Text Box 35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49" name="Text Box 35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0" name="Text Box 35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1" name="Text Box 35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2" name="Text Box 35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3" name="Text Box 35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4" name="Text Box 35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5" name="Text Box 35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6" name="Text Box 35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7" name="Text Box 35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8" name="Text Box 35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59" name="Text Box 35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0" name="Text Box 35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1" name="Text Box 35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2" name="Text Box 35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3" name="Text Box 35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4" name="Text Box 35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5" name="Text Box 35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6" name="Text Box 35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7" name="Text Box 35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8" name="Text Box 35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69" name="Text Box 35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0" name="Text Box 35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1" name="Text Box 35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2" name="Text Box 35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3" name="Text Box 35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4" name="Text Box 35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5" name="Text Box 35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6" name="Text Box 35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7" name="Text Box 35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8" name="Text Box 35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79" name="Text Box 35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0" name="Text Box 35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1" name="Text Box 35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2" name="Text Box 35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3" name="Text Box 35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4" name="Text Box 35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5" name="Text Box 35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6" name="Text Box 35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7" name="Text Box 35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8" name="Text Box 35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89" name="Text Box 35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0" name="Text Box 35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1" name="Text Box 35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2" name="Text Box 35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3" name="Text Box 35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4" name="Text Box 35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5" name="Text Box 35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6" name="Text Box 35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7" name="Text Box 35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8" name="Text Box 35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799" name="Text Box 35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0" name="Text Box 35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1" name="Text Box 35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2" name="Text Box 35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3" name="Text Box 35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4" name="Text Box 35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5" name="Text Box 35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6" name="Text Box 35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7" name="Text Box 35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8" name="Text Box 35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09" name="Text Box 35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0" name="Text Box 35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1" name="Text Box 35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2" name="Text Box 35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3" name="Text Box 35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4" name="Text Box 35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5" name="Text Box 35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6" name="Text Box 35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7" name="Text Box 35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8" name="Text Box 35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19" name="Text Box 35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0" name="Text Box 35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1" name="Text Box 35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2" name="Text Box 35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3" name="Text Box 35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4" name="Text Box 35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5" name="Text Box 35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6" name="Text Box 35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7" name="Text Box 35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8" name="Text Box 35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29" name="Text Box 35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0" name="Text Box 35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1" name="Text Box 35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2" name="Text Box 35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3" name="Text Box 35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4" name="Text Box 35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5" name="Text Box 35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6" name="Text Box 35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7" name="Text Box 35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8" name="Text Box 36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39" name="Text Box 36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0" name="Text Box 36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1" name="Text Box 36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2" name="Text Box 36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3" name="Text Box 36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4" name="Text Box 36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5" name="Text Box 36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6" name="Text Box 36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7" name="Text Box 36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8" name="Text Box 36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49" name="Text Box 36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0" name="Text Box 36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1" name="Text Box 36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2" name="Text Box 36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3" name="Text Box 36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4" name="Text Box 36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5" name="Text Box 36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6" name="Text Box 36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7" name="Text Box 36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8" name="Text Box 36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59" name="Text Box 36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0" name="Text Box 36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1" name="Text Box 36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2" name="Text Box 36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3" name="Text Box 36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4" name="Text Box 36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5" name="Text Box 36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6" name="Text Box 36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7" name="Text Box 36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8" name="Text Box 36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69" name="Text Box 36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0" name="Text Box 36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1" name="Text Box 36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2" name="Text Box 36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3" name="Text Box 36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4" name="Text Box 36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5" name="Text Box 36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6" name="Text Box 36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7" name="Text Box 36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8" name="Text Box 36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79" name="Text Box 36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0" name="Text Box 36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1" name="Text Box 36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2" name="Text Box 36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3" name="Text Box 36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4" name="Text Box 36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5" name="Text Box 36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6" name="Text Box 36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7" name="Text Box 36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8" name="Text Box 36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89" name="Text Box 36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0" name="Text Box 36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1" name="Text Box 36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2" name="Text Box 36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3" name="Text Box 36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4" name="Text Box 36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5" name="Text Box 36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6" name="Text Box 36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7" name="Text Box 36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8" name="Text Box 36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899" name="Text Box 36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0" name="Text Box 36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1" name="Text Box 36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2" name="Text Box 36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3" name="Text Box 36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4" name="Text Box 36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5" name="Text Box 36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6" name="Text Box 36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7" name="Text Box 36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8" name="Text Box 36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09" name="Text Box 36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0" name="Text Box 36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1" name="Text Box 36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2" name="Text Box 36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3" name="Text Box 36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4" name="Text Box 36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5" name="Text Box 36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6" name="Text Box 36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7" name="Text Box 36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8" name="Text Box 36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19" name="Text Box 36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0" name="Text Box 36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1" name="Text Box 36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2" name="Text Box 36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3" name="Text Box 36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4" name="Text Box 36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5" name="Text Box 36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6" name="Text Box 36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7" name="Text Box 36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8" name="Text Box 36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29" name="Text Box 36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0" name="Text Box 36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1" name="Text Box 36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2" name="Text Box 36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3" name="Text Box 36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4" name="Text Box 36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5" name="Text Box 36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6" name="Text Box 36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7" name="Text Box 36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8" name="Text Box 37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39" name="Text Box 37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0" name="Text Box 37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1" name="Text Box 37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2" name="Text Box 37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3" name="Text Box 37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4" name="Text Box 37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5" name="Text Box 37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6" name="Text Box 37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7" name="Text Box 37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8" name="Text Box 37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49" name="Text Box 37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0" name="Text Box 37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1" name="Text Box 37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2" name="Text Box 37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3" name="Text Box 37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4" name="Text Box 37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5" name="Text Box 37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6" name="Text Box 37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7" name="Text Box 37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8" name="Text Box 37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59" name="Text Box 37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0" name="Text Box 37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1" name="Text Box 37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2" name="Text Box 37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3" name="Text Box 37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4" name="Text Box 37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5" name="Text Box 37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6" name="Text Box 37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7" name="Text Box 37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8" name="Text Box 37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69" name="Text Box 37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0" name="Text Box 37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1" name="Text Box 37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2" name="Text Box 37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3" name="Text Box 37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4" name="Text Box 37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5" name="Text Box 37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6" name="Text Box 37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7" name="Text Box 37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8" name="Text Box 37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79" name="Text Box 37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0" name="Text Box 37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1" name="Text Box 37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2" name="Text Box 37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3" name="Text Box 37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4" name="Text Box 37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5" name="Text Box 37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6" name="Text Box 37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7" name="Text Box 37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8" name="Text Box 37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89" name="Text Box 37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0" name="Text Box 37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1" name="Text Box 37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2" name="Text Box 37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3" name="Text Box 37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4" name="Text Box 37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5" name="Text Box 37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6" name="Text Box 37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7" name="Text Box 37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8" name="Text Box 37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3999" name="Text Box 37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0" name="Text Box 37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1" name="Text Box 37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2" name="Text Box 37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3" name="Text Box 37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4" name="Text Box 37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5" name="Text Box 37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6" name="Text Box 37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7" name="Text Box 37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8" name="Text Box 37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09" name="Text Box 37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0" name="Text Box 37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1" name="Text Box 37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2" name="Text Box 37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3" name="Text Box 37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4" name="Text Box 37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5" name="Text Box 37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6" name="Text Box 37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7" name="Text Box 37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8" name="Text Box 37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19" name="Text Box 37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0" name="Text Box 37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1" name="Text Box 37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2" name="Text Box 37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3" name="Text Box 37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4" name="Text Box 37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5" name="Text Box 37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6" name="Text Box 37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7" name="Text Box 37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8" name="Text Box 37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29" name="Text Box 37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0" name="Text Box 37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1" name="Text Box 37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2" name="Text Box 37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3" name="Text Box 37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4" name="Text Box 37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5" name="Text Box 37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6" name="Text Box 37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7" name="Text Box 37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8" name="Text Box 38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39" name="Text Box 38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0" name="Text Box 38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1" name="Text Box 38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2" name="Text Box 38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3" name="Text Box 38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4" name="Text Box 38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5" name="Text Box 38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6" name="Text Box 38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7" name="Text Box 38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8" name="Text Box 38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49" name="Text Box 38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0" name="Text Box 38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1" name="Text Box 38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2" name="Text Box 38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3" name="Text Box 38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4" name="Text Box 38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5" name="Text Box 38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6" name="Text Box 38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7" name="Text Box 38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8" name="Text Box 38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59" name="Text Box 38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0" name="Text Box 38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1" name="Text Box 38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2" name="Text Box 38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3" name="Text Box 38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4" name="Text Box 38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5" name="Text Box 38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6" name="Text Box 38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7" name="Text Box 38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8" name="Text Box 38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69" name="Text Box 38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0" name="Text Box 38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1" name="Text Box 38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2" name="Text Box 38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3" name="Text Box 38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4" name="Text Box 38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5" name="Text Box 38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6" name="Text Box 38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7" name="Text Box 38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8" name="Text Box 38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79" name="Text Box 38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0" name="Text Box 38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1" name="Text Box 38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2" name="Text Box 38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3" name="Text Box 38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4" name="Text Box 38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5" name="Text Box 38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6" name="Text Box 38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7" name="Text Box 38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8" name="Text Box 38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89" name="Text Box 38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0" name="Text Box 38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1" name="Text Box 38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2" name="Text Box 38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3" name="Text Box 38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4" name="Text Box 38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5" name="Text Box 38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6" name="Text Box 38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7" name="Text Box 38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8" name="Text Box 38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099" name="Text Box 38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0" name="Text Box 38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1" name="Text Box 38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2" name="Text Box 38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3" name="Text Box 38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4" name="Text Box 38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5" name="Text Box 38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6" name="Text Box 38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7" name="Text Box 38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8" name="Text Box 38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09" name="Text Box 38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0" name="Text Box 38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1" name="Text Box 38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2" name="Text Box 38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3" name="Text Box 38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4" name="Text Box 38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5" name="Text Box 38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6" name="Text Box 38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7" name="Text Box 38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8" name="Text Box 38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19" name="Text Box 38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0" name="Text Box 38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1" name="Text Box 38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2" name="Text Box 38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3" name="Text Box 38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4" name="Text Box 38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5" name="Text Box 38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6" name="Text Box 38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7" name="Text Box 38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8" name="Text Box 38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29" name="Text Box 38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0" name="Text Box 38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1" name="Text Box 38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2" name="Text Box 38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3" name="Text Box 38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4" name="Text Box 38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5" name="Text Box 38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6" name="Text Box 38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7" name="Text Box 38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8" name="Text Box 39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39" name="Text Box 39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0" name="Text Box 39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1" name="Text Box 39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2" name="Text Box 39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3" name="Text Box 39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4" name="Text Box 39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5" name="Text Box 39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6" name="Text Box 39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7" name="Text Box 39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8" name="Text Box 39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49" name="Text Box 39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0" name="Text Box 39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1" name="Text Box 39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2" name="Text Box 39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3" name="Text Box 39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4" name="Text Box 39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5" name="Text Box 39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6" name="Text Box 39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7" name="Text Box 39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8" name="Text Box 39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59" name="Text Box 39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0" name="Text Box 39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1" name="Text Box 39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2" name="Text Box 39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3" name="Text Box 39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4" name="Text Box 39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5" name="Text Box 39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6" name="Text Box 39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7" name="Text Box 39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8" name="Text Box 39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69" name="Text Box 39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0" name="Text Box 39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1" name="Text Box 39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2" name="Text Box 39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3" name="Text Box 39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4" name="Text Box 39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5" name="Text Box 39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6" name="Text Box 39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7" name="Text Box 39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8" name="Text Box 39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79" name="Text Box 39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0" name="Text Box 39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1" name="Text Box 39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2" name="Text Box 39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3" name="Text Box 39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4" name="Text Box 39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5" name="Text Box 39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6" name="Text Box 39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7" name="Text Box 39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8" name="Text Box 39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89" name="Text Box 39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0" name="Text Box 39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1" name="Text Box 39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2" name="Text Box 39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3" name="Text Box 39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4" name="Text Box 39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5" name="Text Box 39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6" name="Text Box 39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7" name="Text Box 39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8" name="Text Box 39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199" name="Text Box 39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0" name="Text Box 39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1" name="Text Box 39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2" name="Text Box 39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3" name="Text Box 39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4" name="Text Box 39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5" name="Text Box 39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6" name="Text Box 39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7" name="Text Box 39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8" name="Text Box 39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09" name="Text Box 39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0" name="Text Box 39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1" name="Text Box 39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2" name="Text Box 39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3" name="Text Box 39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4" name="Text Box 39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5" name="Text Box 39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6" name="Text Box 39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7" name="Text Box 39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8" name="Text Box 39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19" name="Text Box 39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0" name="Text Box 39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1" name="Text Box 39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2" name="Text Box 39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3" name="Text Box 39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4" name="Text Box 39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5" name="Text Box 39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6" name="Text Box 39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7" name="Text Box 39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8" name="Text Box 39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29" name="Text Box 39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0" name="Text Box 39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1" name="Text Box 39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2" name="Text Box 39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3" name="Text Box 39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4" name="Text Box 39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5" name="Text Box 39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6" name="Text Box 39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7" name="Text Box 39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8" name="Text Box 40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39" name="Text Box 40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0" name="Text Box 40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1" name="Text Box 40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2" name="Text Box 40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3" name="Text Box 40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4" name="Text Box 40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5" name="Text Box 40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6" name="Text Box 40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7" name="Text Box 40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8" name="Text Box 40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49" name="Text Box 40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0" name="Text Box 40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1" name="Text Box 40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2" name="Text Box 40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3" name="Text Box 40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4" name="Text Box 40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5" name="Text Box 40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6" name="Text Box 40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7" name="Text Box 40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8" name="Text Box 40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59" name="Text Box 40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0" name="Text Box 40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1" name="Text Box 40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2" name="Text Box 40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3" name="Text Box 40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4" name="Text Box 40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5" name="Text Box 40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6" name="Text Box 40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7" name="Text Box 40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8" name="Text Box 40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69" name="Text Box 40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0" name="Text Box 40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1" name="Text Box 40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2" name="Text Box 40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3" name="Text Box 40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4" name="Text Box 40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5" name="Text Box 40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6" name="Text Box 40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7" name="Text Box 40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8" name="Text Box 40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79" name="Text Box 40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0" name="Text Box 40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1" name="Text Box 40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2" name="Text Box 40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3" name="Text Box 40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4" name="Text Box 40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5" name="Text Box 40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6" name="Text Box 40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7" name="Text Box 40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8" name="Text Box 40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89" name="Text Box 40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0" name="Text Box 40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1" name="Text Box 40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2" name="Text Box 40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3" name="Text Box 40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4" name="Text Box 40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5" name="Text Box 40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6" name="Text Box 40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7" name="Text Box 40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8" name="Text Box 40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299" name="Text Box 40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0" name="Text Box 40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1" name="Text Box 40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2" name="Text Box 40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3" name="Text Box 40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4" name="Text Box 40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5" name="Text Box 40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6" name="Text Box 40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7" name="Text Box 40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8" name="Text Box 40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09" name="Text Box 40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0" name="Text Box 40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1" name="Text Box 40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2" name="Text Box 40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3" name="Text Box 40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4" name="Text Box 40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5" name="Text Box 40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6" name="Text Box 40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7" name="Text Box 40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8" name="Text Box 40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19" name="Text Box 40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0" name="Text Box 40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1" name="Text Box 40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2" name="Text Box 40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3" name="Text Box 40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4" name="Text Box 40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5" name="Text Box 40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6" name="Text Box 40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7" name="Text Box 40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8" name="Text Box 40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29" name="Text Box 40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0" name="Text Box 40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1" name="Text Box 40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2" name="Text Box 40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3" name="Text Box 40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4" name="Text Box 40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5" name="Text Box 40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6" name="Text Box 40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7" name="Text Box 40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8" name="Text Box 41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39" name="Text Box 41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0" name="Text Box 41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1" name="Text Box 41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2" name="Text Box 41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3" name="Text Box 41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4" name="Text Box 41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5" name="Text Box 41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6" name="Text Box 41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7" name="Text Box 41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8" name="Text Box 41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49" name="Text Box 41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0" name="Text Box 41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1" name="Text Box 41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2" name="Text Box 41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3" name="Text Box 41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4" name="Text Box 41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5" name="Text Box 41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6" name="Text Box 41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7" name="Text Box 41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8" name="Text Box 41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59" name="Text Box 41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0" name="Text Box 41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1" name="Text Box 41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2" name="Text Box 41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3" name="Text Box 41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4" name="Text Box 41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5" name="Text Box 41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6" name="Text Box 41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7" name="Text Box 41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8" name="Text Box 41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69" name="Text Box 41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0" name="Text Box 41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1" name="Text Box 41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2" name="Text Box 41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3" name="Text Box 41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4" name="Text Box 41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5" name="Text Box 41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6" name="Text Box 41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7" name="Text Box 41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8" name="Text Box 41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79" name="Text Box 41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0" name="Text Box 41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1" name="Text Box 41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2" name="Text Box 41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3" name="Text Box 41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4" name="Text Box 41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5" name="Text Box 41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6" name="Text Box 41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7" name="Text Box 41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8" name="Text Box 41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89" name="Text Box 41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0" name="Text Box 41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1" name="Text Box 41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2" name="Text Box 41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3" name="Text Box 41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4" name="Text Box 41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5" name="Text Box 41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6" name="Text Box 41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7" name="Text Box 41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8" name="Text Box 41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399" name="Text Box 41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0" name="Text Box 41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1" name="Text Box 41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2" name="Text Box 41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3" name="Text Box 41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4" name="Text Box 41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5" name="Text Box 41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6" name="Text Box 41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7" name="Text Box 41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8" name="Text Box 41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09" name="Text Box 41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0" name="Text Box 41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1" name="Text Box 41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2" name="Text Box 41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3" name="Text Box 41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4" name="Text Box 41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5" name="Text Box 41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6" name="Text Box 41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7" name="Text Box 41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8" name="Text Box 41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19" name="Text Box 41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0" name="Text Box 41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1" name="Text Box 41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2" name="Text Box 41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3" name="Text Box 41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4" name="Text Box 41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5" name="Text Box 41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6" name="Text Box 41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7" name="Text Box 41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8" name="Text Box 41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29" name="Text Box 41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0" name="Text Box 41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1" name="Text Box 41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2" name="Text Box 41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3" name="Text Box 41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4" name="Text Box 41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5" name="Text Box 41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6" name="Text Box 41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7" name="Text Box 41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8" name="Text Box 42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39" name="Text Box 42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0" name="Text Box 42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1" name="Text Box 42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2" name="Text Box 42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3" name="Text Box 42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4" name="Text Box 42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5" name="Text Box 42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6" name="Text Box 42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7" name="Text Box 42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8" name="Text Box 42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49" name="Text Box 42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0" name="Text Box 42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1" name="Text Box 42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2" name="Text Box 42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3" name="Text Box 42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4" name="Text Box 42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5" name="Text Box 42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6" name="Text Box 42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7" name="Text Box 42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8" name="Text Box 42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59" name="Text Box 42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0" name="Text Box 42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1" name="Text Box 42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2" name="Text Box 42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3" name="Text Box 42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4" name="Text Box 42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5" name="Text Box 42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6" name="Text Box 42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7" name="Text Box 42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8" name="Text Box 42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69" name="Text Box 42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0" name="Text Box 42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1" name="Text Box 42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2" name="Text Box 42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3" name="Text Box 42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4" name="Text Box 42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5" name="Text Box 42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6" name="Text Box 42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7" name="Text Box 42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8" name="Text Box 42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79" name="Text Box 42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0" name="Text Box 42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1" name="Text Box 42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2" name="Text Box 42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3" name="Text Box 42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4" name="Text Box 42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5" name="Text Box 42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6" name="Text Box 42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7" name="Text Box 42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8" name="Text Box 42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89" name="Text Box 42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0" name="Text Box 42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1" name="Text Box 42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2" name="Text Box 42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3" name="Text Box 42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4" name="Text Box 42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5" name="Text Box 42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6" name="Text Box 42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7" name="Text Box 42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8" name="Text Box 42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499" name="Text Box 42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0" name="Text Box 42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1" name="Text Box 42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2" name="Text Box 42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3" name="Text Box 42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4" name="Text Box 42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5" name="Text Box 42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6" name="Text Box 42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7" name="Text Box 42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8" name="Text Box 42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09" name="Text Box 42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0" name="Text Box 42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1" name="Text Box 42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2" name="Text Box 42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3" name="Text Box 42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4" name="Text Box 42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5" name="Text Box 42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6" name="Text Box 42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7" name="Text Box 42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8" name="Text Box 42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19" name="Text Box 42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0" name="Text Box 42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1" name="Text Box 42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2" name="Text Box 42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3" name="Text Box 42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4" name="Text Box 42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5" name="Text Box 42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6" name="Text Box 42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7" name="Text Box 42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8" name="Text Box 42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29" name="Text Box 42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0" name="Text Box 42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1" name="Text Box 42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2" name="Text Box 42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3" name="Text Box 42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4" name="Text Box 42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5" name="Text Box 42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6" name="Text Box 42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7" name="Text Box 42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8" name="Text Box 43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39" name="Text Box 43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0" name="Text Box 43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1" name="Text Box 43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2" name="Text Box 43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3" name="Text Box 43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4" name="Text Box 43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5" name="Text Box 43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6" name="Text Box 43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7" name="Text Box 43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8" name="Text Box 43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49" name="Text Box 43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0" name="Text Box 43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1" name="Text Box 43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2" name="Text Box 43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3" name="Text Box 43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4" name="Text Box 43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5" name="Text Box 43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6" name="Text Box 43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7" name="Text Box 43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8" name="Text Box 43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59" name="Text Box 43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0" name="Text Box 43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1" name="Text Box 43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2" name="Text Box 43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3" name="Text Box 43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4" name="Text Box 43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5" name="Text Box 43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6" name="Text Box 43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7" name="Text Box 43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8" name="Text Box 43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69" name="Text Box 43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0" name="Text Box 43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1" name="Text Box 43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2" name="Text Box 43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3" name="Text Box 43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4" name="Text Box 43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5" name="Text Box 43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6" name="Text Box 43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7" name="Text Box 43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8" name="Text Box 43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79" name="Text Box 43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0" name="Text Box 43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1" name="Text Box 43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2" name="Text Box 43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3" name="Text Box 43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4" name="Text Box 43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5" name="Text Box 43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6" name="Text Box 43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7" name="Text Box 43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8" name="Text Box 43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89" name="Text Box 43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0" name="Text Box 43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1" name="Text Box 43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2" name="Text Box 43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3" name="Text Box 43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4" name="Text Box 43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5" name="Text Box 43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6" name="Text Box 43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7" name="Text Box 43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8" name="Text Box 43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599" name="Text Box 43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0" name="Text Box 43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1" name="Text Box 43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2" name="Text Box 43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3" name="Text Box 43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4" name="Text Box 43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5" name="Text Box 43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6" name="Text Box 43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7" name="Text Box 43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8" name="Text Box 43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09" name="Text Box 43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0" name="Text Box 43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1" name="Text Box 43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2" name="Text Box 43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3" name="Text Box 43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4" name="Text Box 43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5" name="Text Box 43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6" name="Text Box 43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7" name="Text Box 43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8" name="Text Box 43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19" name="Text Box 43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0" name="Text Box 43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1" name="Text Box 43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2" name="Text Box 43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3" name="Text Box 43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4" name="Text Box 43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5" name="Text Box 43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6" name="Text Box 43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7" name="Text Box 43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8" name="Text Box 43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29" name="Text Box 43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0" name="Text Box 43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1" name="Text Box 43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2" name="Text Box 43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3" name="Text Box 43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4" name="Text Box 43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5" name="Text Box 43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6" name="Text Box 43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7" name="Text Box 43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8" name="Text Box 44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39" name="Text Box 44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0" name="Text Box 44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1" name="Text Box 44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2" name="Text Box 44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3" name="Text Box 44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4" name="Text Box 44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5" name="Text Box 44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6" name="Text Box 44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7" name="Text Box 44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8" name="Text Box 44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49" name="Text Box 44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0" name="Text Box 44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1" name="Text Box 44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2" name="Text Box 44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3" name="Text Box 44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4" name="Text Box 44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5" name="Text Box 44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6" name="Text Box 44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7" name="Text Box 44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8" name="Text Box 44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59" name="Text Box 44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0" name="Text Box 44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1" name="Text Box 44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2" name="Text Box 44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3" name="Text Box 44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4" name="Text Box 44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5" name="Text Box 44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6" name="Text Box 44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7" name="Text Box 44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8" name="Text Box 44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69" name="Text Box 44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0" name="Text Box 44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1" name="Text Box 44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2" name="Text Box 44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3" name="Text Box 44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4" name="Text Box 44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5" name="Text Box 44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6" name="Text Box 44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7" name="Text Box 44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8" name="Text Box 44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79" name="Text Box 44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0" name="Text Box 44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1" name="Text Box 44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2" name="Text Box 44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3" name="Text Box 44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4" name="Text Box 44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5" name="Text Box 44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6" name="Text Box 44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7" name="Text Box 44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8" name="Text Box 44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89" name="Text Box 44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0" name="Text Box 44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1" name="Text Box 44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2" name="Text Box 44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3" name="Text Box 44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4" name="Text Box 44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5" name="Text Box 44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6" name="Text Box 44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7" name="Text Box 44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8" name="Text Box 44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699" name="Text Box 44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0" name="Text Box 44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1" name="Text Box 44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2" name="Text Box 44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3" name="Text Box 44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4" name="Text Box 44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5" name="Text Box 44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6" name="Text Box 44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7" name="Text Box 44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8" name="Text Box 44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09" name="Text Box 44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0" name="Text Box 44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1" name="Text Box 44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2" name="Text Box 44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3" name="Text Box 44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4" name="Text Box 44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5" name="Text Box 44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6" name="Text Box 44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7" name="Text Box 44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8" name="Text Box 44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19" name="Text Box 44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0" name="Text Box 44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1" name="Text Box 44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2" name="Text Box 44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3" name="Text Box 44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4" name="Text Box 44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5" name="Text Box 44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6" name="Text Box 44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7" name="Text Box 44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8" name="Text Box 44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29" name="Text Box 44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0" name="Text Box 44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1" name="Text Box 44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2" name="Text Box 44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3" name="Text Box 44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4" name="Text Box 44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5" name="Text Box 44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6" name="Text Box 44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7" name="Text Box 44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8" name="Text Box 45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39" name="Text Box 45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0" name="Text Box 45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1" name="Text Box 45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2" name="Text Box 45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3" name="Text Box 45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4" name="Text Box 45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5" name="Text Box 45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6" name="Text Box 45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7" name="Text Box 45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8" name="Text Box 45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49" name="Text Box 45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0" name="Text Box 45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1" name="Text Box 45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2" name="Text Box 45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3" name="Text Box 45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4" name="Text Box 45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5" name="Text Box 45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6" name="Text Box 45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7" name="Text Box 45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8" name="Text Box 45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59" name="Text Box 45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0" name="Text Box 45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1" name="Text Box 45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2" name="Text Box 45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3" name="Text Box 45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4" name="Text Box 45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5" name="Text Box 45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6" name="Text Box 45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7" name="Text Box 45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8" name="Text Box 45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69" name="Text Box 45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0" name="Text Box 45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1" name="Text Box 45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2" name="Text Box 45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3" name="Text Box 45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4" name="Text Box 45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5" name="Text Box 45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6" name="Text Box 45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7" name="Text Box 45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8" name="Text Box 45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79" name="Text Box 45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0" name="Text Box 45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1" name="Text Box 45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2" name="Text Box 45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3" name="Text Box 45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4" name="Text Box 45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5" name="Text Box 45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6" name="Text Box 45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7" name="Text Box 45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8" name="Text Box 45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89" name="Text Box 45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0" name="Text Box 45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1" name="Text Box 45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2" name="Text Box 45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3" name="Text Box 45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4" name="Text Box 45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5" name="Text Box 45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6" name="Text Box 45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7" name="Text Box 45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8" name="Text Box 45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799" name="Text Box 45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0" name="Text Box 45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1" name="Text Box 45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2" name="Text Box 45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3" name="Text Box 45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4" name="Text Box 45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5" name="Text Box 45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6" name="Text Box 45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7" name="Text Box 45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8" name="Text Box 45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09" name="Text Box 45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0" name="Text Box 45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1" name="Text Box 45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2" name="Text Box 45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3" name="Text Box 45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4" name="Text Box 45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5" name="Text Box 45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6" name="Text Box 45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7" name="Text Box 45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8" name="Text Box 45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19" name="Text Box 45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0" name="Text Box 45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1" name="Text Box 45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2" name="Text Box 45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3" name="Text Box 45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4" name="Text Box 45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5" name="Text Box 45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6" name="Text Box 45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7" name="Text Box 45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8" name="Text Box 45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29" name="Text Box 45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0" name="Text Box 45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1" name="Text Box 45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2" name="Text Box 45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3" name="Text Box 45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4" name="Text Box 45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5" name="Text Box 45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6" name="Text Box 45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7" name="Text Box 45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8" name="Text Box 46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39" name="Text Box 46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0" name="Text Box 46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1" name="Text Box 46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2" name="Text Box 46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3" name="Text Box 46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4" name="Text Box 46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5" name="Text Box 46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6" name="Text Box 46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7" name="Text Box 46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8" name="Text Box 46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49" name="Text Box 46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0" name="Text Box 46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1" name="Text Box 46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2" name="Text Box 46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3" name="Text Box 46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4" name="Text Box 46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5" name="Text Box 46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6" name="Text Box 46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7" name="Text Box 46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8" name="Text Box 46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59" name="Text Box 46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0" name="Text Box 46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1" name="Text Box 46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2" name="Text Box 46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3" name="Text Box 46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4" name="Text Box 46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5" name="Text Box 46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6" name="Text Box 46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7" name="Text Box 46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8" name="Text Box 46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69" name="Text Box 46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0" name="Text Box 46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1" name="Text Box 46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2" name="Text Box 46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3" name="Text Box 46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4" name="Text Box 46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5" name="Text Box 46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6" name="Text Box 46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7" name="Text Box 46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8" name="Text Box 46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79" name="Text Box 46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0" name="Text Box 46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1" name="Text Box 46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2" name="Text Box 46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3" name="Text Box 46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4" name="Text Box 46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5" name="Text Box 46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6" name="Text Box 46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7" name="Text Box 46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8" name="Text Box 46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89" name="Text Box 46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0" name="Text Box 46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1" name="Text Box 46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2" name="Text Box 46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3" name="Text Box 46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4" name="Text Box 46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5" name="Text Box 46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6" name="Text Box 46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7" name="Text Box 46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8" name="Text Box 46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899" name="Text Box 46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0" name="Text Box 46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1" name="Text Box 46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2" name="Text Box 46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3" name="Text Box 46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4" name="Text Box 46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5" name="Text Box 46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6" name="Text Box 46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7" name="Text Box 46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8" name="Text Box 46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09" name="Text Box 46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0" name="Text Box 46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1" name="Text Box 46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2" name="Text Box 46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3" name="Text Box 46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4" name="Text Box 46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5" name="Text Box 46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6" name="Text Box 46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7" name="Text Box 46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8" name="Text Box 46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19" name="Text Box 46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0" name="Text Box 46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1" name="Text Box 46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2" name="Text Box 46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3" name="Text Box 46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4" name="Text Box 46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5" name="Text Box 46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6" name="Text Box 46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7" name="Text Box 46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8" name="Text Box 46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29" name="Text Box 46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0" name="Text Box 46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1" name="Text Box 46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2" name="Text Box 46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3" name="Text Box 46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4" name="Text Box 46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5" name="Text Box 46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6" name="Text Box 46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7" name="Text Box 46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8" name="Text Box 47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39" name="Text Box 47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0" name="Text Box 47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1" name="Text Box 47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2" name="Text Box 47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3" name="Text Box 47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4" name="Text Box 47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5" name="Text Box 47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6" name="Text Box 47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7" name="Text Box 47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8" name="Text Box 47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49" name="Text Box 47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0" name="Text Box 47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1" name="Text Box 47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2" name="Text Box 47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3" name="Text Box 47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4" name="Text Box 47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5" name="Text Box 47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6" name="Text Box 47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7" name="Text Box 47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8" name="Text Box 47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59" name="Text Box 47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0" name="Text Box 47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1" name="Text Box 47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2" name="Text Box 47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3" name="Text Box 47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4" name="Text Box 47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5" name="Text Box 47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6" name="Text Box 47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7" name="Text Box 47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8" name="Text Box 47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69" name="Text Box 47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0" name="Text Box 47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1" name="Text Box 47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2" name="Text Box 47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3" name="Text Box 47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4" name="Text Box 47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5" name="Text Box 47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6" name="Text Box 47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7" name="Text Box 47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8" name="Text Box 47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79" name="Text Box 47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0" name="Text Box 47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1" name="Text Box 47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2" name="Text Box 47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3" name="Text Box 47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4" name="Text Box 47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5" name="Text Box 47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6" name="Text Box 47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7" name="Text Box 47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8" name="Text Box 47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89" name="Text Box 47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0" name="Text Box 47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1" name="Text Box 47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2" name="Text Box 47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3" name="Text Box 47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4" name="Text Box 47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5" name="Text Box 47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6" name="Text Box 47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7" name="Text Box 47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8" name="Text Box 47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4999" name="Text Box 47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0" name="Text Box 47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1" name="Text Box 47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2" name="Text Box 47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3" name="Text Box 47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4" name="Text Box 47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5" name="Text Box 47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6" name="Text Box 47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7" name="Text Box 47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8" name="Text Box 47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09" name="Text Box 47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0" name="Text Box 47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1" name="Text Box 47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2" name="Text Box 47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3" name="Text Box 47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4" name="Text Box 47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5" name="Text Box 47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6" name="Text Box 47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7" name="Text Box 47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8" name="Text Box 47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19" name="Text Box 47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0" name="Text Box 47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1" name="Text Box 47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2" name="Text Box 47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3" name="Text Box 47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4" name="Text Box 47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5" name="Text Box 47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6" name="Text Box 47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7" name="Text Box 47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8" name="Text Box 47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29" name="Text Box 47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0" name="Text Box 47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1" name="Text Box 47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2" name="Text Box 47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3" name="Text Box 47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4" name="Text Box 47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5" name="Text Box 47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6" name="Text Box 47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7" name="Text Box 47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8" name="Text Box 48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39" name="Text Box 48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0" name="Text Box 48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1" name="Text Box 48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2" name="Text Box 48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3" name="Text Box 48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4" name="Text Box 48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5" name="Text Box 48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6" name="Text Box 48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7" name="Text Box 48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8" name="Text Box 48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49" name="Text Box 48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0" name="Text Box 48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1" name="Text Box 48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2" name="Text Box 48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3" name="Text Box 48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4" name="Text Box 48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5" name="Text Box 48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6" name="Text Box 48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7" name="Text Box 48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8" name="Text Box 48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59" name="Text Box 48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0" name="Text Box 48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1" name="Text Box 48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2" name="Text Box 48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3" name="Text Box 48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4" name="Text Box 48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5" name="Text Box 48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6" name="Text Box 48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7" name="Text Box 48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8" name="Text Box 48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69" name="Text Box 48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0" name="Text Box 48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1" name="Text Box 48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2" name="Text Box 48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3" name="Text Box 48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4" name="Text Box 48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5" name="Text Box 48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6" name="Text Box 48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7" name="Text Box 48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8" name="Text Box 48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79" name="Text Box 48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0" name="Text Box 48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1" name="Text Box 48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2" name="Text Box 48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3" name="Text Box 48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4" name="Text Box 48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5" name="Text Box 48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6" name="Text Box 48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7" name="Text Box 48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8" name="Text Box 48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89" name="Text Box 48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0" name="Text Box 48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1" name="Text Box 48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2" name="Text Box 48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3" name="Text Box 48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4" name="Text Box 48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5" name="Text Box 48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6" name="Text Box 48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7" name="Text Box 48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8" name="Text Box 48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099" name="Text Box 48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0" name="Text Box 48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1" name="Text Box 48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2" name="Text Box 48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3" name="Text Box 48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4" name="Text Box 48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5" name="Text Box 48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6" name="Text Box 48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7" name="Text Box 48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8" name="Text Box 48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09" name="Text Box 48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0" name="Text Box 48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1" name="Text Box 48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2" name="Text Box 48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3" name="Text Box 48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4" name="Text Box 48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5" name="Text Box 48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6" name="Text Box 48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7" name="Text Box 48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8" name="Text Box 48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19" name="Text Box 48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0" name="Text Box 48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1" name="Text Box 48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2" name="Text Box 48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3" name="Text Box 48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4" name="Text Box 48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5" name="Text Box 48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6" name="Text Box 48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7" name="Text Box 48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8" name="Text Box 48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29" name="Text Box 48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0" name="Text Box 48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1" name="Text Box 48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2" name="Text Box 48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3" name="Text Box 48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4" name="Text Box 48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5" name="Text Box 48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6" name="Text Box 48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7" name="Text Box 48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8" name="Text Box 49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39" name="Text Box 49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0" name="Text Box 49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1" name="Text Box 49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2" name="Text Box 49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3" name="Text Box 49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4" name="Text Box 49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5" name="Text Box 49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6" name="Text Box 49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7" name="Text Box 49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8" name="Text Box 49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49" name="Text Box 49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0" name="Text Box 49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1" name="Text Box 49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2" name="Text Box 49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3" name="Text Box 49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4" name="Text Box 49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5" name="Text Box 49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6" name="Text Box 49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7" name="Text Box 49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8" name="Text Box 49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59" name="Text Box 49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0" name="Text Box 49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1" name="Text Box 49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2" name="Text Box 49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3" name="Text Box 49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4" name="Text Box 49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5" name="Text Box 49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6" name="Text Box 49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7" name="Text Box 49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8" name="Text Box 49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69" name="Text Box 49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0" name="Text Box 49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1" name="Text Box 49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2" name="Text Box 49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3" name="Text Box 49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4" name="Text Box 49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5" name="Text Box 49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6" name="Text Box 49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7" name="Text Box 49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8" name="Text Box 49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79" name="Text Box 49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0" name="Text Box 49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1" name="Text Box 49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2" name="Text Box 49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3" name="Text Box 49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4" name="Text Box 49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5" name="Text Box 49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6" name="Text Box 49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7" name="Text Box 49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8" name="Text Box 49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89" name="Text Box 49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0" name="Text Box 49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1" name="Text Box 49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2" name="Text Box 49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3" name="Text Box 49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4" name="Text Box 49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5" name="Text Box 49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6" name="Text Box 49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7" name="Text Box 49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8" name="Text Box 49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199" name="Text Box 49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0" name="Text Box 49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1" name="Text Box 49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2" name="Text Box 49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3" name="Text Box 49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4" name="Text Box 49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5" name="Text Box 49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6" name="Text Box 49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7" name="Text Box 49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8" name="Text Box 49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09" name="Text Box 49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0" name="Text Box 49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1" name="Text Box 49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2" name="Text Box 49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3" name="Text Box 49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4" name="Text Box 49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5" name="Text Box 49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6" name="Text Box 49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7" name="Text Box 49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8" name="Text Box 49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19" name="Text Box 49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0" name="Text Box 49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1" name="Text Box 49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2" name="Text Box 49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3" name="Text Box 49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4" name="Text Box 49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5" name="Text Box 49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6" name="Text Box 49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7" name="Text Box 49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8" name="Text Box 49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29" name="Text Box 49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0" name="Text Box 49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1" name="Text Box 49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2" name="Text Box 49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3" name="Text Box 49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4" name="Text Box 49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5" name="Text Box 49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6" name="Text Box 49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7" name="Text Box 49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8" name="Text Box 50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39" name="Text Box 50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0" name="Text Box 50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1" name="Text Box 50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2" name="Text Box 50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3" name="Text Box 50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4" name="Text Box 50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5" name="Text Box 50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6" name="Text Box 50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7" name="Text Box 50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8" name="Text Box 50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49" name="Text Box 50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0" name="Text Box 50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1" name="Text Box 50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2" name="Text Box 50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3" name="Text Box 50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4" name="Text Box 50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5" name="Text Box 50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6" name="Text Box 50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7" name="Text Box 50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8" name="Text Box 50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59" name="Text Box 50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0" name="Text Box 50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1" name="Text Box 50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2" name="Text Box 50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3" name="Text Box 50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4" name="Text Box 50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5" name="Text Box 50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6" name="Text Box 50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7" name="Text Box 50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8" name="Text Box 50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69" name="Text Box 50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0" name="Text Box 50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1" name="Text Box 50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2" name="Text Box 50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3" name="Text Box 50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4" name="Text Box 50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5" name="Text Box 50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6" name="Text Box 50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7" name="Text Box 50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8" name="Text Box 50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79" name="Text Box 50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0" name="Text Box 50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1" name="Text Box 50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2" name="Text Box 50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3" name="Text Box 50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4" name="Text Box 50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5" name="Text Box 50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6" name="Text Box 50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7" name="Text Box 50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8" name="Text Box 50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89" name="Text Box 50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0" name="Text Box 50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1" name="Text Box 50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2" name="Text Box 50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3" name="Text Box 50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4" name="Text Box 50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5" name="Text Box 50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6" name="Text Box 50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7" name="Text Box 50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8" name="Text Box 50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299" name="Text Box 50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0" name="Text Box 50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1" name="Text Box 50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2" name="Text Box 50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3" name="Text Box 50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4" name="Text Box 50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5" name="Text Box 50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6" name="Text Box 50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7" name="Text Box 50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8" name="Text Box 50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09" name="Text Box 50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0" name="Text Box 50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1" name="Text Box 50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2" name="Text Box 50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3" name="Text Box 50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4" name="Text Box 50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5" name="Text Box 50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6" name="Text Box 50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7" name="Text Box 50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8" name="Text Box 50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19" name="Text Box 50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0" name="Text Box 50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1" name="Text Box 50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2" name="Text Box 50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3" name="Text Box 50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4" name="Text Box 50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5" name="Text Box 50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6" name="Text Box 50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7" name="Text Box 50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8" name="Text Box 50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29" name="Text Box 50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0" name="Text Box 50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1" name="Text Box 50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2" name="Text Box 50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3" name="Text Box 50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4" name="Text Box 50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5" name="Text Box 50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6" name="Text Box 50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7" name="Text Box 50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8" name="Text Box 51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39" name="Text Box 51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0" name="Text Box 51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1" name="Text Box 51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2" name="Text Box 51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3" name="Text Box 51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4" name="Text Box 51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5" name="Text Box 51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6" name="Text Box 51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7" name="Text Box 51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8" name="Text Box 51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49" name="Text Box 51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0" name="Text Box 51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1" name="Text Box 51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2" name="Text Box 51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3" name="Text Box 51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4" name="Text Box 51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5" name="Text Box 51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6" name="Text Box 51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7" name="Text Box 51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8" name="Text Box 51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59" name="Text Box 51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0" name="Text Box 51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1" name="Text Box 51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2" name="Text Box 51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3" name="Text Box 51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4" name="Text Box 51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5" name="Text Box 51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6" name="Text Box 51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7" name="Text Box 51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8" name="Text Box 51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69" name="Text Box 51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0" name="Text Box 51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1" name="Text Box 51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2" name="Text Box 51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3" name="Text Box 51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4" name="Text Box 51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5" name="Text Box 51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6" name="Text Box 51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7" name="Text Box 51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8" name="Text Box 51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79" name="Text Box 51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0" name="Text Box 51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1" name="Text Box 51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2" name="Text Box 51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3" name="Text Box 51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4" name="Text Box 51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5" name="Text Box 51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6" name="Text Box 51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7" name="Text Box 51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8" name="Text Box 51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89" name="Text Box 51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0" name="Text Box 51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1" name="Text Box 51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2" name="Text Box 51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3" name="Text Box 51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4" name="Text Box 51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5" name="Text Box 51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6" name="Text Box 51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7" name="Text Box 51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8" name="Text Box 51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399" name="Text Box 51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0" name="Text Box 51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1" name="Text Box 51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2" name="Text Box 51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3" name="Text Box 51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4" name="Text Box 51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5" name="Text Box 51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6" name="Text Box 51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7" name="Text Box 51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8" name="Text Box 51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09" name="Text Box 51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0" name="Text Box 51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1" name="Text Box 51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2" name="Text Box 51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3" name="Text Box 51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4" name="Text Box 51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5" name="Text Box 51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6" name="Text Box 51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7" name="Text Box 51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8" name="Text Box 51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19" name="Text Box 51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0" name="Text Box 51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1" name="Text Box 51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2" name="Text Box 51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3" name="Text Box 51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4" name="Text Box 51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5" name="Text Box 51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6" name="Text Box 51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7" name="Text Box 51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8" name="Text Box 51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29" name="Text Box 51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0" name="Text Box 51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1" name="Text Box 51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2" name="Text Box 51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3" name="Text Box 51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4" name="Text Box 51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5" name="Text Box 51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6" name="Text Box 51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7" name="Text Box 519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8" name="Text Box 520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39" name="Text Box 520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0" name="Text Box 520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1" name="Text Box 520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2" name="Text Box 520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3" name="Text Box 520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4" name="Text Box 520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5" name="Text Box 520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6" name="Text Box 520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7" name="Text Box 520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8" name="Text Box 521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49" name="Text Box 521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0" name="Text Box 521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1" name="Text Box 521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2" name="Text Box 521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3" name="Text Box 521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4" name="Text Box 521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5" name="Text Box 521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6" name="Text Box 521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7" name="Text Box 521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8" name="Text Box 522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59" name="Text Box 522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0" name="Text Box 522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1" name="Text Box 522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2" name="Text Box 522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3" name="Text Box 522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4" name="Text Box 522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5" name="Text Box 522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6" name="Text Box 522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7" name="Text Box 522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8" name="Text Box 523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69" name="Text Box 523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0" name="Text Box 523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1" name="Text Box 523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2" name="Text Box 523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3" name="Text Box 523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4" name="Text Box 523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5" name="Text Box 523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6" name="Text Box 523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7" name="Text Box 523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8" name="Text Box 524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79" name="Text Box 524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0" name="Text Box 524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1" name="Text Box 524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2" name="Text Box 524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3" name="Text Box 524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4" name="Text Box 524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5" name="Text Box 524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6" name="Text Box 524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7" name="Text Box 524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8" name="Text Box 525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89" name="Text Box 525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0" name="Text Box 525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1" name="Text Box 525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2" name="Text Box 525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3" name="Text Box 525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4" name="Text Box 525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5" name="Text Box 525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6" name="Text Box 525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7" name="Text Box 525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8" name="Text Box 526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499" name="Text Box 526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0" name="Text Box 526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1" name="Text Box 526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2" name="Text Box 526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3" name="Text Box 526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4" name="Text Box 526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5" name="Text Box 526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6" name="Text Box 526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7" name="Text Box 526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8" name="Text Box 527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09" name="Text Box 527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0" name="Text Box 527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1" name="Text Box 527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2" name="Text Box 527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3" name="Text Box 527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4" name="Text Box 527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5" name="Text Box 527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6" name="Text Box 527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7" name="Text Box 527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8" name="Text Box 528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19" name="Text Box 528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0" name="Text Box 528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1" name="Text Box 528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2" name="Text Box 528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3" name="Text Box 528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4" name="Text Box 528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5" name="Text Box 528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6" name="Text Box 528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7" name="Text Box 5289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8" name="Text Box 5290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29" name="Text Box 5291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30" name="Text Box 5292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31" name="Text Box 5293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32" name="Text Box 5294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33" name="Text Box 5295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34" name="Text Box 5296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35" name="Text Box 5297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85725</xdr:colOff>
      <xdr:row>27</xdr:row>
      <xdr:rowOff>331</xdr:rowOff>
    </xdr:to>
    <xdr:sp macro="" textlink="">
      <xdr:nvSpPr>
        <xdr:cNvPr id="5536" name="Text Box 5298"/>
        <xdr:cNvSpPr txBox="1">
          <a:spLocks noChangeArrowheads="1"/>
        </xdr:cNvSpPr>
      </xdr:nvSpPr>
      <xdr:spPr bwMode="auto">
        <a:xfrm>
          <a:off x="4667250" y="4953000"/>
          <a:ext cx="85725" cy="190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3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5.140625" style="149" customWidth="1"/>
  </cols>
  <sheetData>
    <row r="1" spans="1:5" ht="15" customHeight="1" x14ac:dyDescent="0.25">
      <c r="A1" s="38" t="s">
        <v>394</v>
      </c>
    </row>
    <row r="2" spans="1:5" ht="15" customHeight="1" x14ac:dyDescent="0.2">
      <c r="A2" s="201" t="s">
        <v>45</v>
      </c>
      <c r="B2" s="201"/>
      <c r="C2" s="201"/>
      <c r="D2" s="201"/>
      <c r="E2" s="201"/>
    </row>
    <row r="3" spans="1:5" ht="15" customHeight="1" x14ac:dyDescent="0.2">
      <c r="A3" s="201" t="s">
        <v>63</v>
      </c>
      <c r="B3" s="201"/>
      <c r="C3" s="201"/>
      <c r="D3" s="201"/>
      <c r="E3" s="201"/>
    </row>
    <row r="4" spans="1:5" ht="15" customHeight="1" x14ac:dyDescent="0.2">
      <c r="A4" s="202" t="s">
        <v>395</v>
      </c>
      <c r="B4" s="202"/>
      <c r="C4" s="202"/>
      <c r="D4" s="202"/>
      <c r="E4" s="202"/>
    </row>
    <row r="5" spans="1:5" ht="15" customHeight="1" x14ac:dyDescent="0.2">
      <c r="A5" s="202"/>
      <c r="B5" s="202"/>
      <c r="C5" s="202"/>
      <c r="D5" s="202"/>
      <c r="E5" s="202"/>
    </row>
    <row r="6" spans="1:5" ht="15" customHeight="1" x14ac:dyDescent="0.2">
      <c r="A6" s="202"/>
      <c r="B6" s="202"/>
      <c r="C6" s="202"/>
      <c r="D6" s="202"/>
      <c r="E6" s="202"/>
    </row>
    <row r="7" spans="1:5" ht="15" customHeight="1" x14ac:dyDescent="0.2">
      <c r="A7" s="202"/>
      <c r="B7" s="202"/>
      <c r="C7" s="202"/>
      <c r="D7" s="202"/>
      <c r="E7" s="202"/>
    </row>
    <row r="8" spans="1:5" ht="15" customHeight="1" x14ac:dyDescent="0.2">
      <c r="A8" s="202"/>
      <c r="B8" s="202"/>
      <c r="C8" s="202"/>
      <c r="D8" s="202"/>
      <c r="E8" s="202"/>
    </row>
    <row r="9" spans="1:5" ht="15" customHeight="1" x14ac:dyDescent="0.2">
      <c r="A9" s="202"/>
      <c r="B9" s="202"/>
      <c r="C9" s="202"/>
      <c r="D9" s="202"/>
      <c r="E9" s="202"/>
    </row>
    <row r="10" spans="1:5" ht="15" customHeight="1" x14ac:dyDescent="0.2">
      <c r="A10" s="202"/>
      <c r="B10" s="202"/>
      <c r="C10" s="202"/>
      <c r="D10" s="202"/>
      <c r="E10" s="202"/>
    </row>
    <row r="11" spans="1:5" ht="15" customHeight="1" x14ac:dyDescent="0.2">
      <c r="A11" s="82"/>
      <c r="B11" s="82"/>
      <c r="C11" s="82"/>
      <c r="D11" s="82"/>
      <c r="E11" s="82"/>
    </row>
    <row r="12" spans="1:5" ht="15" customHeight="1" x14ac:dyDescent="0.25">
      <c r="A12" s="58" t="s">
        <v>1</v>
      </c>
      <c r="B12" s="60"/>
      <c r="C12" s="60"/>
      <c r="D12" s="60"/>
      <c r="E12" s="60"/>
    </row>
    <row r="13" spans="1:5" ht="15" customHeight="1" x14ac:dyDescent="0.2">
      <c r="A13" s="61" t="s">
        <v>65</v>
      </c>
      <c r="B13" s="41"/>
      <c r="C13" s="41"/>
      <c r="D13" s="41"/>
      <c r="E13" s="83" t="s">
        <v>66</v>
      </c>
    </row>
    <row r="14" spans="1:5" ht="15" customHeight="1" x14ac:dyDescent="0.25">
      <c r="A14" s="84"/>
      <c r="B14" s="58"/>
      <c r="C14" s="60"/>
      <c r="D14" s="60"/>
      <c r="E14" s="85"/>
    </row>
    <row r="15" spans="1:5" ht="15" customHeight="1" x14ac:dyDescent="0.2">
      <c r="B15" s="65" t="s">
        <v>67</v>
      </c>
      <c r="C15" s="65" t="s">
        <v>49</v>
      </c>
      <c r="D15" s="86" t="s">
        <v>50</v>
      </c>
      <c r="E15" s="65" t="s">
        <v>51</v>
      </c>
    </row>
    <row r="16" spans="1:5" ht="15" customHeight="1" x14ac:dyDescent="0.2">
      <c r="B16" s="87">
        <v>103533063</v>
      </c>
      <c r="C16" s="88"/>
      <c r="D16" s="89" t="s">
        <v>68</v>
      </c>
      <c r="E16" s="90">
        <v>9925156.6600000001</v>
      </c>
    </row>
    <row r="17" spans="1:5" ht="15" customHeight="1" x14ac:dyDescent="0.2">
      <c r="B17" s="87">
        <v>103133063</v>
      </c>
      <c r="C17" s="88"/>
      <c r="D17" s="89" t="s">
        <v>68</v>
      </c>
      <c r="E17" s="90">
        <v>1751498.34</v>
      </c>
    </row>
    <row r="18" spans="1:5" ht="15" customHeight="1" x14ac:dyDescent="0.2">
      <c r="B18" s="91"/>
      <c r="C18" s="71" t="s">
        <v>53</v>
      </c>
      <c r="D18" s="92"/>
      <c r="E18" s="93">
        <f>SUM(E16:E17)</f>
        <v>11676655</v>
      </c>
    </row>
    <row r="19" spans="1:5" ht="15" customHeight="1" x14ac:dyDescent="0.25">
      <c r="A19" s="94"/>
      <c r="B19" s="95"/>
      <c r="C19" s="95"/>
      <c r="D19" s="95"/>
      <c r="E19" s="95"/>
    </row>
    <row r="20" spans="1:5" ht="15" customHeight="1" x14ac:dyDescent="0.25">
      <c r="A20" s="58" t="s">
        <v>16</v>
      </c>
      <c r="B20" s="60"/>
      <c r="C20" s="60"/>
      <c r="D20" s="60"/>
      <c r="E20" s="84"/>
    </row>
    <row r="21" spans="1:5" ht="15" customHeight="1" x14ac:dyDescent="0.2">
      <c r="A21" s="61" t="s">
        <v>65</v>
      </c>
      <c r="B21" s="41"/>
      <c r="C21" s="41"/>
      <c r="D21" s="41"/>
      <c r="E21" s="83" t="s">
        <v>66</v>
      </c>
    </row>
    <row r="22" spans="1:5" ht="15" customHeight="1" x14ac:dyDescent="0.25">
      <c r="A22" s="84"/>
      <c r="B22" s="58"/>
      <c r="C22" s="60"/>
      <c r="D22" s="60"/>
      <c r="E22" s="85"/>
    </row>
    <row r="23" spans="1:5" ht="15" customHeight="1" x14ac:dyDescent="0.2">
      <c r="B23" s="65" t="s">
        <v>67</v>
      </c>
      <c r="C23" s="65" t="s">
        <v>49</v>
      </c>
      <c r="D23" s="86" t="s">
        <v>50</v>
      </c>
      <c r="E23" s="65" t="s">
        <v>51</v>
      </c>
    </row>
    <row r="24" spans="1:5" ht="15" customHeight="1" x14ac:dyDescent="0.2">
      <c r="B24" s="87">
        <v>103533063</v>
      </c>
      <c r="C24" s="88"/>
      <c r="D24" s="96" t="s">
        <v>69</v>
      </c>
      <c r="E24" s="90">
        <v>9925156.6600000001</v>
      </c>
    </row>
    <row r="25" spans="1:5" ht="15" customHeight="1" x14ac:dyDescent="0.2">
      <c r="B25" s="87">
        <v>103133063</v>
      </c>
      <c r="C25" s="88"/>
      <c r="D25" s="96" t="s">
        <v>69</v>
      </c>
      <c r="E25" s="90">
        <v>1751498.34</v>
      </c>
    </row>
    <row r="26" spans="1:5" ht="15" customHeight="1" x14ac:dyDescent="0.2">
      <c r="B26" s="91"/>
      <c r="C26" s="71" t="s">
        <v>53</v>
      </c>
      <c r="D26" s="92"/>
      <c r="E26" s="93">
        <f>SUM(E24:E25)</f>
        <v>11676655</v>
      </c>
    </row>
    <row r="27" spans="1:5" ht="15" customHeight="1" x14ac:dyDescent="0.2"/>
    <row r="28" spans="1:5" ht="15" customHeight="1" x14ac:dyDescent="0.2"/>
    <row r="29" spans="1:5" ht="15" customHeight="1" x14ac:dyDescent="0.25">
      <c r="A29" s="38" t="s">
        <v>396</v>
      </c>
    </row>
    <row r="30" spans="1:5" ht="15" customHeight="1" x14ac:dyDescent="0.2">
      <c r="A30" s="201" t="s">
        <v>45</v>
      </c>
      <c r="B30" s="201"/>
      <c r="C30" s="201"/>
      <c r="D30" s="201"/>
      <c r="E30" s="201"/>
    </row>
    <row r="31" spans="1:5" ht="15" customHeight="1" x14ac:dyDescent="0.2">
      <c r="A31" s="201" t="s">
        <v>63</v>
      </c>
      <c r="B31" s="201"/>
      <c r="C31" s="201"/>
      <c r="D31" s="201"/>
      <c r="E31" s="201"/>
    </row>
    <row r="32" spans="1:5" ht="15" customHeight="1" x14ac:dyDescent="0.2">
      <c r="A32" s="202" t="s">
        <v>397</v>
      </c>
      <c r="B32" s="202"/>
      <c r="C32" s="202"/>
      <c r="D32" s="202"/>
      <c r="E32" s="202"/>
    </row>
    <row r="33" spans="1:5" ht="15" customHeight="1" x14ac:dyDescent="0.2">
      <c r="A33" s="202"/>
      <c r="B33" s="202"/>
      <c r="C33" s="202"/>
      <c r="D33" s="202"/>
      <c r="E33" s="202"/>
    </row>
    <row r="34" spans="1:5" ht="15" customHeight="1" x14ac:dyDescent="0.2">
      <c r="A34" s="202"/>
      <c r="B34" s="202"/>
      <c r="C34" s="202"/>
      <c r="D34" s="202"/>
      <c r="E34" s="202"/>
    </row>
    <row r="35" spans="1:5" ht="15" customHeight="1" x14ac:dyDescent="0.2">
      <c r="A35" s="202"/>
      <c r="B35" s="202"/>
      <c r="C35" s="202"/>
      <c r="D35" s="202"/>
      <c r="E35" s="202"/>
    </row>
    <row r="36" spans="1:5" ht="15" customHeight="1" x14ac:dyDescent="0.2">
      <c r="A36" s="202"/>
      <c r="B36" s="202"/>
      <c r="C36" s="202"/>
      <c r="D36" s="202"/>
      <c r="E36" s="202"/>
    </row>
    <row r="37" spans="1:5" ht="15" customHeight="1" x14ac:dyDescent="0.2">
      <c r="A37" s="82"/>
      <c r="B37" s="82"/>
      <c r="C37" s="82"/>
      <c r="D37" s="82"/>
      <c r="E37" s="82"/>
    </row>
    <row r="38" spans="1:5" ht="15" customHeight="1" x14ac:dyDescent="0.25">
      <c r="A38" s="58" t="s">
        <v>1</v>
      </c>
      <c r="B38" s="60"/>
      <c r="C38" s="60"/>
      <c r="D38" s="60"/>
      <c r="E38" s="60"/>
    </row>
    <row r="39" spans="1:5" ht="15" customHeight="1" x14ac:dyDescent="0.2">
      <c r="A39" s="61" t="s">
        <v>65</v>
      </c>
      <c r="B39" s="60"/>
      <c r="C39" s="60"/>
      <c r="D39" s="60"/>
      <c r="E39" s="75" t="s">
        <v>66</v>
      </c>
    </row>
    <row r="40" spans="1:5" ht="15" customHeight="1" x14ac:dyDescent="0.25">
      <c r="A40" s="62"/>
      <c r="B40" s="58"/>
      <c r="C40" s="60"/>
      <c r="D40" s="60"/>
      <c r="E40" s="85"/>
    </row>
    <row r="41" spans="1:5" ht="15" customHeight="1" x14ac:dyDescent="0.2">
      <c r="B41" s="65" t="s">
        <v>67</v>
      </c>
      <c r="C41" s="65" t="s">
        <v>49</v>
      </c>
      <c r="D41" s="86" t="s">
        <v>50</v>
      </c>
      <c r="E41" s="48" t="s">
        <v>51</v>
      </c>
    </row>
    <row r="42" spans="1:5" ht="15" customHeight="1" x14ac:dyDescent="0.2">
      <c r="B42" s="144">
        <v>33040</v>
      </c>
      <c r="C42" s="170"/>
      <c r="D42" s="89" t="s">
        <v>68</v>
      </c>
      <c r="E42" s="90">
        <v>1410200</v>
      </c>
    </row>
    <row r="43" spans="1:5" ht="15" customHeight="1" x14ac:dyDescent="0.2">
      <c r="B43" s="171"/>
      <c r="C43" s="71" t="s">
        <v>53</v>
      </c>
      <c r="D43" s="92"/>
      <c r="E43" s="93">
        <f>SUM(E42:E42)</f>
        <v>1410200</v>
      </c>
    </row>
    <row r="44" spans="1:5" ht="15" customHeight="1" x14ac:dyDescent="0.25">
      <c r="A44" s="94"/>
      <c r="B44" s="95"/>
      <c r="C44" s="95"/>
      <c r="D44" s="95"/>
      <c r="E44" s="95"/>
    </row>
    <row r="45" spans="1:5" ht="15" customHeight="1" x14ac:dyDescent="0.25">
      <c r="A45" s="58" t="s">
        <v>16</v>
      </c>
      <c r="B45" s="60"/>
      <c r="C45" s="60"/>
      <c r="D45" s="60"/>
      <c r="E45" s="62"/>
    </row>
    <row r="46" spans="1:5" ht="15" customHeight="1" x14ac:dyDescent="0.2">
      <c r="A46" s="61" t="s">
        <v>65</v>
      </c>
      <c r="B46" s="60"/>
      <c r="C46" s="60"/>
      <c r="D46" s="60"/>
      <c r="E46" s="75" t="s">
        <v>66</v>
      </c>
    </row>
    <row r="47" spans="1:5" ht="15" customHeight="1" x14ac:dyDescent="0.2"/>
    <row r="48" spans="1:5" ht="15" customHeight="1" x14ac:dyDescent="0.2">
      <c r="C48" s="65" t="s">
        <v>49</v>
      </c>
      <c r="D48" s="192" t="s">
        <v>54</v>
      </c>
      <c r="E48" s="65" t="s">
        <v>51</v>
      </c>
    </row>
    <row r="49" spans="1:7" ht="15" customHeight="1" x14ac:dyDescent="0.2">
      <c r="C49" s="193">
        <v>3146</v>
      </c>
      <c r="D49" s="101" t="s">
        <v>83</v>
      </c>
      <c r="E49" s="134">
        <f>140100+14100</f>
        <v>154200</v>
      </c>
    </row>
    <row r="50" spans="1:7" ht="15" customHeight="1" x14ac:dyDescent="0.2">
      <c r="C50" s="71" t="s">
        <v>53</v>
      </c>
      <c r="D50" s="113"/>
      <c r="E50" s="114">
        <f>SUM(E49:E49)</f>
        <v>154200</v>
      </c>
    </row>
    <row r="51" spans="1:7" ht="15" customHeight="1" x14ac:dyDescent="0.2"/>
    <row r="52" spans="1:7" ht="15" customHeight="1" x14ac:dyDescent="0.2"/>
    <row r="53" spans="1:7" ht="15" customHeight="1" x14ac:dyDescent="0.2"/>
    <row r="54" spans="1:7" ht="15" customHeight="1" x14ac:dyDescent="0.25">
      <c r="A54" s="58" t="s">
        <v>16</v>
      </c>
      <c r="B54" s="60"/>
      <c r="C54" s="60"/>
      <c r="D54" s="60"/>
      <c r="E54" s="62"/>
    </row>
    <row r="55" spans="1:7" ht="15" customHeight="1" x14ac:dyDescent="0.2">
      <c r="A55" s="61" t="s">
        <v>65</v>
      </c>
      <c r="B55" s="60"/>
      <c r="C55" s="60"/>
      <c r="D55" s="60"/>
      <c r="E55" s="75" t="s">
        <v>66</v>
      </c>
    </row>
    <row r="56" spans="1:7" ht="15" customHeight="1" x14ac:dyDescent="0.2"/>
    <row r="57" spans="1:7" ht="15" customHeight="1" x14ac:dyDescent="0.2">
      <c r="B57" s="65" t="s">
        <v>67</v>
      </c>
      <c r="C57" s="46" t="s">
        <v>49</v>
      </c>
      <c r="D57" s="123" t="s">
        <v>50</v>
      </c>
      <c r="E57" s="48" t="s">
        <v>51</v>
      </c>
    </row>
    <row r="58" spans="1:7" ht="15" customHeight="1" x14ac:dyDescent="0.2">
      <c r="B58" s="144">
        <v>33040</v>
      </c>
      <c r="C58" s="51"/>
      <c r="D58" s="96" t="s">
        <v>241</v>
      </c>
      <c r="E58" s="90">
        <f>72400+1136700+46900</f>
        <v>1256000</v>
      </c>
    </row>
    <row r="59" spans="1:7" ht="15" customHeight="1" x14ac:dyDescent="0.2">
      <c r="B59" s="102"/>
      <c r="C59" s="55" t="s">
        <v>53</v>
      </c>
      <c r="D59" s="120"/>
      <c r="E59" s="73">
        <f>SUM(E58:E58)</f>
        <v>1256000</v>
      </c>
      <c r="G59" s="149">
        <f>+E50+E59</f>
        <v>1410200</v>
      </c>
    </row>
    <row r="60" spans="1:7" ht="15" customHeight="1" x14ac:dyDescent="0.2"/>
    <row r="61" spans="1:7" ht="15" customHeight="1" x14ac:dyDescent="0.2"/>
    <row r="62" spans="1:7" ht="15" customHeight="1" x14ac:dyDescent="0.25">
      <c r="A62" s="38" t="s">
        <v>398</v>
      </c>
    </row>
    <row r="63" spans="1:7" ht="15" customHeight="1" x14ac:dyDescent="0.2">
      <c r="A63" s="201" t="s">
        <v>45</v>
      </c>
      <c r="B63" s="201"/>
      <c r="C63" s="201"/>
      <c r="D63" s="201"/>
      <c r="E63" s="201"/>
    </row>
    <row r="64" spans="1:7" ht="15" customHeight="1" x14ac:dyDescent="0.2">
      <c r="A64" s="201" t="s">
        <v>63</v>
      </c>
      <c r="B64" s="201"/>
      <c r="C64" s="201"/>
      <c r="D64" s="201"/>
      <c r="E64" s="201"/>
    </row>
    <row r="65" spans="1:5" ht="15" customHeight="1" x14ac:dyDescent="0.2">
      <c r="A65" s="202" t="s">
        <v>399</v>
      </c>
      <c r="B65" s="202"/>
      <c r="C65" s="202"/>
      <c r="D65" s="202"/>
      <c r="E65" s="202"/>
    </row>
    <row r="66" spans="1:5" ht="15" customHeight="1" x14ac:dyDescent="0.2">
      <c r="A66" s="202"/>
      <c r="B66" s="202"/>
      <c r="C66" s="202"/>
      <c r="D66" s="202"/>
      <c r="E66" s="202"/>
    </row>
    <row r="67" spans="1:5" ht="15" customHeight="1" x14ac:dyDescent="0.2">
      <c r="A67" s="202"/>
      <c r="B67" s="202"/>
      <c r="C67" s="202"/>
      <c r="D67" s="202"/>
      <c r="E67" s="202"/>
    </row>
    <row r="68" spans="1:5" ht="15" customHeight="1" x14ac:dyDescent="0.2">
      <c r="A68" s="202"/>
      <c r="B68" s="202"/>
      <c r="C68" s="202"/>
      <c r="D68" s="202"/>
      <c r="E68" s="202"/>
    </row>
    <row r="69" spans="1:5" ht="15" customHeight="1" x14ac:dyDescent="0.2">
      <c r="A69" s="202"/>
      <c r="B69" s="202"/>
      <c r="C69" s="202"/>
      <c r="D69" s="202"/>
      <c r="E69" s="202"/>
    </row>
    <row r="70" spans="1:5" ht="15" customHeight="1" x14ac:dyDescent="0.2">
      <c r="A70" s="202"/>
      <c r="B70" s="202"/>
      <c r="C70" s="202"/>
      <c r="D70" s="202"/>
      <c r="E70" s="202"/>
    </row>
    <row r="71" spans="1:5" ht="15" customHeight="1" x14ac:dyDescent="0.2">
      <c r="A71" s="199"/>
      <c r="B71" s="199"/>
      <c r="C71" s="199"/>
      <c r="D71" s="199"/>
      <c r="E71" s="199"/>
    </row>
    <row r="72" spans="1:5" ht="15" customHeight="1" x14ac:dyDescent="0.25">
      <c r="A72" s="58" t="s">
        <v>1</v>
      </c>
      <c r="B72" s="60"/>
      <c r="C72" s="60"/>
      <c r="D72" s="60"/>
      <c r="E72" s="60"/>
    </row>
    <row r="73" spans="1:5" ht="15" customHeight="1" x14ac:dyDescent="0.2">
      <c r="A73" s="61" t="s">
        <v>65</v>
      </c>
      <c r="B73" s="60"/>
      <c r="C73" s="60"/>
      <c r="D73" s="60"/>
      <c r="E73" s="75" t="s">
        <v>66</v>
      </c>
    </row>
    <row r="74" spans="1:5" ht="15" customHeight="1" x14ac:dyDescent="0.25">
      <c r="A74" s="62"/>
      <c r="B74" s="58"/>
      <c r="C74" s="60"/>
      <c r="D74" s="60"/>
      <c r="E74" s="85"/>
    </row>
    <row r="75" spans="1:5" ht="15" customHeight="1" x14ac:dyDescent="0.2">
      <c r="A75" s="43"/>
      <c r="B75" s="65" t="s">
        <v>67</v>
      </c>
      <c r="C75" s="65" t="s">
        <v>49</v>
      </c>
      <c r="D75" s="86" t="s">
        <v>50</v>
      </c>
      <c r="E75" s="65" t="s">
        <v>51</v>
      </c>
    </row>
    <row r="76" spans="1:5" ht="15" customHeight="1" x14ac:dyDescent="0.2">
      <c r="A76" s="43"/>
      <c r="B76" s="144">
        <v>33160</v>
      </c>
      <c r="C76" s="170"/>
      <c r="D76" s="89" t="s">
        <v>68</v>
      </c>
      <c r="E76" s="90">
        <v>528280</v>
      </c>
    </row>
    <row r="77" spans="1:5" ht="15" customHeight="1" x14ac:dyDescent="0.2">
      <c r="A77" s="43"/>
      <c r="B77" s="171"/>
      <c r="C77" s="71" t="s">
        <v>53</v>
      </c>
      <c r="D77" s="92"/>
      <c r="E77" s="93">
        <f>SUM(E76:E76)</f>
        <v>528280</v>
      </c>
    </row>
    <row r="78" spans="1:5" ht="15" customHeight="1" x14ac:dyDescent="0.2">
      <c r="A78" s="43"/>
      <c r="B78" s="70"/>
      <c r="C78" s="187"/>
      <c r="D78" s="60"/>
      <c r="E78" s="188"/>
    </row>
    <row r="79" spans="1:5" ht="15" customHeight="1" x14ac:dyDescent="0.25">
      <c r="A79" s="58" t="s">
        <v>16</v>
      </c>
      <c r="B79" s="60"/>
      <c r="C79" s="60"/>
      <c r="D79" s="60"/>
      <c r="E79" s="62"/>
    </row>
    <row r="80" spans="1:5" ht="15" customHeight="1" x14ac:dyDescent="0.2">
      <c r="A80" s="61" t="s">
        <v>65</v>
      </c>
      <c r="B80" s="60"/>
      <c r="C80" s="60"/>
      <c r="D80" s="60"/>
      <c r="E80" s="75" t="s">
        <v>66</v>
      </c>
    </row>
    <row r="81" spans="1:5" ht="15" customHeight="1" x14ac:dyDescent="0.2"/>
    <row r="82" spans="1:5" ht="15" customHeight="1" x14ac:dyDescent="0.2">
      <c r="A82" s="179"/>
      <c r="B82" s="65" t="s">
        <v>67</v>
      </c>
      <c r="C82" s="65" t="s">
        <v>49</v>
      </c>
      <c r="D82" s="86" t="s">
        <v>50</v>
      </c>
      <c r="E82" s="65" t="s">
        <v>51</v>
      </c>
    </row>
    <row r="83" spans="1:5" ht="15" customHeight="1" x14ac:dyDescent="0.2">
      <c r="B83" s="144">
        <v>33160</v>
      </c>
      <c r="C83" s="170"/>
      <c r="D83" s="89" t="s">
        <v>241</v>
      </c>
      <c r="E83" s="90">
        <v>528280</v>
      </c>
    </row>
    <row r="84" spans="1:5" ht="15" customHeight="1" x14ac:dyDescent="0.2">
      <c r="B84" s="171"/>
      <c r="C84" s="71" t="s">
        <v>53</v>
      </c>
      <c r="D84" s="92"/>
      <c r="E84" s="93">
        <f>SUM(E83:E83)</f>
        <v>528280</v>
      </c>
    </row>
    <row r="85" spans="1:5" ht="15" customHeight="1" x14ac:dyDescent="0.2"/>
    <row r="86" spans="1:5" ht="15" customHeight="1" x14ac:dyDescent="0.2"/>
    <row r="87" spans="1:5" ht="15" customHeight="1" x14ac:dyDescent="0.25">
      <c r="A87" s="38" t="s">
        <v>400</v>
      </c>
    </row>
    <row r="88" spans="1:5" ht="15" customHeight="1" x14ac:dyDescent="0.2">
      <c r="A88" s="201" t="s">
        <v>45</v>
      </c>
      <c r="B88" s="201"/>
      <c r="C88" s="201"/>
      <c r="D88" s="201"/>
      <c r="E88" s="201"/>
    </row>
    <row r="89" spans="1:5" ht="15" customHeight="1" x14ac:dyDescent="0.2">
      <c r="A89" s="201" t="s">
        <v>181</v>
      </c>
      <c r="B89" s="201"/>
      <c r="C89" s="201"/>
      <c r="D89" s="201"/>
      <c r="E89" s="201"/>
    </row>
    <row r="90" spans="1:5" ht="15" customHeight="1" x14ac:dyDescent="0.2">
      <c r="A90" s="202" t="s">
        <v>401</v>
      </c>
      <c r="B90" s="202"/>
      <c r="C90" s="202"/>
      <c r="D90" s="202"/>
      <c r="E90" s="202"/>
    </row>
    <row r="91" spans="1:5" ht="15" customHeight="1" x14ac:dyDescent="0.2">
      <c r="A91" s="202"/>
      <c r="B91" s="202"/>
      <c r="C91" s="202"/>
      <c r="D91" s="202"/>
      <c r="E91" s="202"/>
    </row>
    <row r="92" spans="1:5" ht="15" customHeight="1" x14ac:dyDescent="0.2">
      <c r="A92" s="202"/>
      <c r="B92" s="202"/>
      <c r="C92" s="202"/>
      <c r="D92" s="202"/>
      <c r="E92" s="202"/>
    </row>
    <row r="93" spans="1:5" ht="15" customHeight="1" x14ac:dyDescent="0.2">
      <c r="A93" s="202"/>
      <c r="B93" s="202"/>
      <c r="C93" s="202"/>
      <c r="D93" s="202"/>
      <c r="E93" s="202"/>
    </row>
    <row r="94" spans="1:5" ht="15" customHeight="1" x14ac:dyDescent="0.2">
      <c r="A94" s="202"/>
      <c r="B94" s="202"/>
      <c r="C94" s="202"/>
      <c r="D94" s="202"/>
      <c r="E94" s="202"/>
    </row>
    <row r="95" spans="1:5" ht="15" customHeight="1" x14ac:dyDescent="0.2">
      <c r="A95" s="39"/>
      <c r="B95" s="39"/>
      <c r="C95" s="39"/>
      <c r="D95" s="39"/>
      <c r="E95" s="39"/>
    </row>
    <row r="96" spans="1:5" ht="15" customHeight="1" x14ac:dyDescent="0.25">
      <c r="A96" s="58" t="s">
        <v>1</v>
      </c>
      <c r="B96" s="60"/>
      <c r="C96" s="60"/>
      <c r="D96" s="60"/>
      <c r="E96" s="60"/>
    </row>
    <row r="97" spans="1:5" ht="15" customHeight="1" x14ac:dyDescent="0.2">
      <c r="A97" s="42" t="s">
        <v>47</v>
      </c>
      <c r="B97" s="60"/>
      <c r="C97" s="60"/>
      <c r="D97" s="60"/>
      <c r="E97" s="75" t="s">
        <v>48</v>
      </c>
    </row>
    <row r="98" spans="1:5" ht="15" customHeight="1" x14ac:dyDescent="0.25">
      <c r="A98" s="43"/>
      <c r="B98" s="40"/>
      <c r="C98" s="41"/>
      <c r="D98" s="41"/>
      <c r="E98" s="44"/>
    </row>
    <row r="99" spans="1:5" ht="15" customHeight="1" x14ac:dyDescent="0.2">
      <c r="B99" s="46" t="s">
        <v>67</v>
      </c>
      <c r="C99" s="46" t="s">
        <v>49</v>
      </c>
      <c r="D99" s="47" t="s">
        <v>50</v>
      </c>
      <c r="E99" s="48" t="s">
        <v>51</v>
      </c>
    </row>
    <row r="100" spans="1:5" ht="15" customHeight="1" x14ac:dyDescent="0.2">
      <c r="B100" s="124">
        <v>98278</v>
      </c>
      <c r="C100" s="170"/>
      <c r="D100" s="89" t="s">
        <v>192</v>
      </c>
      <c r="E100" s="90">
        <v>60960</v>
      </c>
    </row>
    <row r="101" spans="1:5" ht="15" customHeight="1" x14ac:dyDescent="0.2">
      <c r="B101" s="102"/>
      <c r="C101" s="55" t="s">
        <v>53</v>
      </c>
      <c r="D101" s="56"/>
      <c r="E101" s="57">
        <f>SUM(E100:E100)</f>
        <v>60960</v>
      </c>
    </row>
    <row r="102" spans="1:5" ht="15" customHeight="1" x14ac:dyDescent="0.25">
      <c r="A102" s="94"/>
      <c r="B102" s="95"/>
      <c r="C102" s="95"/>
      <c r="D102" s="95"/>
      <c r="E102" s="95"/>
    </row>
    <row r="103" spans="1:5" ht="15" customHeight="1" x14ac:dyDescent="0.25">
      <c r="A103" s="94"/>
      <c r="B103" s="95"/>
      <c r="C103" s="95"/>
      <c r="D103" s="95"/>
      <c r="E103" s="95"/>
    </row>
    <row r="104" spans="1:5" ht="15" customHeight="1" x14ac:dyDescent="0.25">
      <c r="A104" s="94"/>
      <c r="B104" s="95"/>
      <c r="C104" s="95"/>
      <c r="D104" s="95"/>
      <c r="E104" s="95"/>
    </row>
    <row r="105" spans="1:5" ht="15" customHeight="1" x14ac:dyDescent="0.25">
      <c r="A105" s="94"/>
      <c r="B105" s="95"/>
      <c r="C105" s="95"/>
      <c r="D105" s="95"/>
      <c r="E105" s="95"/>
    </row>
    <row r="106" spans="1:5" ht="15" customHeight="1" x14ac:dyDescent="0.25">
      <c r="A106" s="58" t="s">
        <v>16</v>
      </c>
      <c r="B106" s="60"/>
      <c r="C106" s="60"/>
    </row>
    <row r="107" spans="1:5" ht="15" customHeight="1" x14ac:dyDescent="0.2">
      <c r="A107" s="42" t="s">
        <v>193</v>
      </c>
      <c r="B107" s="41"/>
      <c r="C107" s="41"/>
      <c r="D107" s="41"/>
      <c r="E107" s="83" t="s">
        <v>194</v>
      </c>
    </row>
    <row r="108" spans="1:5" ht="15" customHeight="1" x14ac:dyDescent="0.2">
      <c r="A108" s="62"/>
      <c r="B108" s="110"/>
      <c r="C108" s="60"/>
      <c r="D108" s="95"/>
      <c r="E108" s="111"/>
    </row>
    <row r="109" spans="1:5" ht="15" customHeight="1" x14ac:dyDescent="0.2">
      <c r="C109" s="65" t="s">
        <v>49</v>
      </c>
      <c r="D109" s="66" t="s">
        <v>54</v>
      </c>
      <c r="E109" s="48" t="s">
        <v>51</v>
      </c>
    </row>
    <row r="110" spans="1:5" ht="15" customHeight="1" x14ac:dyDescent="0.2">
      <c r="C110" s="68">
        <v>3769</v>
      </c>
      <c r="D110" s="69" t="s">
        <v>195</v>
      </c>
      <c r="E110" s="90">
        <v>60960</v>
      </c>
    </row>
    <row r="111" spans="1:5" ht="15" customHeight="1" x14ac:dyDescent="0.2">
      <c r="C111" s="71" t="s">
        <v>53</v>
      </c>
      <c r="D111" s="113"/>
      <c r="E111" s="114">
        <f>SUM(E110:E110)</f>
        <v>60960</v>
      </c>
    </row>
    <row r="112" spans="1:5" ht="15" customHeight="1" x14ac:dyDescent="0.2"/>
    <row r="113" spans="1:5" ht="15" customHeight="1" x14ac:dyDescent="0.2"/>
    <row r="114" spans="1:5" ht="15" customHeight="1" x14ac:dyDescent="0.25">
      <c r="A114" s="38" t="s">
        <v>402</v>
      </c>
    </row>
    <row r="115" spans="1:5" ht="15" customHeight="1" x14ac:dyDescent="0.2">
      <c r="A115" s="201" t="s">
        <v>45</v>
      </c>
      <c r="B115" s="201"/>
      <c r="C115" s="201"/>
      <c r="D115" s="201"/>
      <c r="E115" s="201"/>
    </row>
    <row r="116" spans="1:5" ht="15" customHeight="1" x14ac:dyDescent="0.2">
      <c r="A116" s="201" t="s">
        <v>170</v>
      </c>
      <c r="B116" s="201"/>
      <c r="C116" s="201"/>
      <c r="D116" s="201"/>
      <c r="E116" s="201"/>
    </row>
    <row r="117" spans="1:5" ht="15" customHeight="1" x14ac:dyDescent="0.2">
      <c r="A117" s="203" t="s">
        <v>403</v>
      </c>
      <c r="B117" s="203"/>
      <c r="C117" s="203"/>
      <c r="D117" s="203"/>
      <c r="E117" s="203"/>
    </row>
    <row r="118" spans="1:5" ht="15" customHeight="1" x14ac:dyDescent="0.2">
      <c r="A118" s="203"/>
      <c r="B118" s="203"/>
      <c r="C118" s="203"/>
      <c r="D118" s="203"/>
      <c r="E118" s="203"/>
    </row>
    <row r="119" spans="1:5" ht="15" customHeight="1" x14ac:dyDescent="0.2">
      <c r="A119" s="203"/>
      <c r="B119" s="203"/>
      <c r="C119" s="203"/>
      <c r="D119" s="203"/>
      <c r="E119" s="203"/>
    </row>
    <row r="120" spans="1:5" ht="15" customHeight="1" x14ac:dyDescent="0.2">
      <c r="A120" s="203"/>
      <c r="B120" s="203"/>
      <c r="C120" s="203"/>
      <c r="D120" s="203"/>
      <c r="E120" s="203"/>
    </row>
    <row r="121" spans="1:5" ht="15" customHeight="1" x14ac:dyDescent="0.2">
      <c r="A121" s="203"/>
      <c r="B121" s="203"/>
      <c r="C121" s="203"/>
      <c r="D121" s="203"/>
      <c r="E121" s="203"/>
    </row>
    <row r="122" spans="1:5" ht="15" customHeight="1" x14ac:dyDescent="0.2">
      <c r="A122" s="203"/>
      <c r="B122" s="203"/>
      <c r="C122" s="203"/>
      <c r="D122" s="203"/>
      <c r="E122" s="203"/>
    </row>
    <row r="123" spans="1:5" ht="15" customHeight="1" x14ac:dyDescent="0.2">
      <c r="A123" s="203"/>
      <c r="B123" s="203"/>
      <c r="C123" s="203"/>
      <c r="D123" s="203"/>
      <c r="E123" s="203"/>
    </row>
    <row r="124" spans="1:5" ht="15" customHeight="1" x14ac:dyDescent="0.2">
      <c r="A124" s="203"/>
      <c r="B124" s="203"/>
      <c r="C124" s="203"/>
      <c r="D124" s="203"/>
      <c r="E124" s="203"/>
    </row>
    <row r="125" spans="1:5" ht="15" customHeight="1" x14ac:dyDescent="0.2">
      <c r="A125" s="39"/>
      <c r="B125" s="97"/>
      <c r="C125" s="39"/>
      <c r="D125" s="39"/>
      <c r="E125" s="39"/>
    </row>
    <row r="126" spans="1:5" ht="15" customHeight="1" x14ac:dyDescent="0.25">
      <c r="A126" s="58" t="s">
        <v>1</v>
      </c>
      <c r="B126" s="59"/>
      <c r="C126" s="60"/>
      <c r="D126" s="60"/>
      <c r="E126" s="60"/>
    </row>
    <row r="127" spans="1:5" ht="15" customHeight="1" x14ac:dyDescent="0.2">
      <c r="A127" s="61" t="s">
        <v>73</v>
      </c>
      <c r="B127" s="60"/>
      <c r="C127" s="60"/>
      <c r="D127" s="60"/>
      <c r="E127" s="75" t="s">
        <v>74</v>
      </c>
    </row>
    <row r="128" spans="1:5" ht="15" customHeight="1" x14ac:dyDescent="0.25">
      <c r="A128" s="43"/>
      <c r="B128" s="98"/>
      <c r="C128" s="41"/>
      <c r="D128" s="41"/>
      <c r="E128" s="44"/>
    </row>
    <row r="129" spans="1:5" ht="15" customHeight="1" x14ac:dyDescent="0.2">
      <c r="B129" s="46" t="s">
        <v>67</v>
      </c>
      <c r="C129" s="46" t="s">
        <v>49</v>
      </c>
      <c r="D129" s="47" t="s">
        <v>50</v>
      </c>
      <c r="E129" s="48" t="s">
        <v>51</v>
      </c>
    </row>
    <row r="130" spans="1:5" ht="15" customHeight="1" x14ac:dyDescent="0.2">
      <c r="B130" s="99">
        <v>107117968</v>
      </c>
      <c r="C130" s="100"/>
      <c r="D130" s="101" t="s">
        <v>75</v>
      </c>
      <c r="E130" s="90">
        <v>7230.1</v>
      </c>
    </row>
    <row r="131" spans="1:5" ht="15" customHeight="1" x14ac:dyDescent="0.2">
      <c r="B131" s="99">
        <v>107517969</v>
      </c>
      <c r="C131" s="100"/>
      <c r="D131" s="101" t="s">
        <v>75</v>
      </c>
      <c r="E131" s="90">
        <v>122911.7</v>
      </c>
    </row>
    <row r="132" spans="1:5" ht="15" customHeight="1" x14ac:dyDescent="0.2">
      <c r="B132" s="99">
        <v>107117015</v>
      </c>
      <c r="C132" s="100"/>
      <c r="D132" s="153" t="s">
        <v>68</v>
      </c>
      <c r="E132" s="90">
        <v>204873.85</v>
      </c>
    </row>
    <row r="133" spans="1:5" ht="15" customHeight="1" x14ac:dyDescent="0.2">
      <c r="B133" s="99">
        <v>107517016</v>
      </c>
      <c r="C133" s="100"/>
      <c r="D133" s="153" t="s">
        <v>68</v>
      </c>
      <c r="E133" s="90">
        <v>3482855.45</v>
      </c>
    </row>
    <row r="134" spans="1:5" ht="15" customHeight="1" x14ac:dyDescent="0.2">
      <c r="B134" s="102"/>
      <c r="C134" s="55" t="s">
        <v>53</v>
      </c>
      <c r="D134" s="56"/>
      <c r="E134" s="57">
        <f>SUM(E130:E133)</f>
        <v>3817871.1</v>
      </c>
    </row>
    <row r="135" spans="1:5" ht="15" customHeight="1" x14ac:dyDescent="0.2"/>
    <row r="136" spans="1:5" ht="15" customHeight="1" x14ac:dyDescent="0.25">
      <c r="A136" s="40" t="s">
        <v>16</v>
      </c>
      <c r="B136" s="41"/>
      <c r="C136" s="41"/>
      <c r="D136" s="41"/>
      <c r="E136" s="41"/>
    </row>
    <row r="137" spans="1:5" ht="15" customHeight="1" x14ac:dyDescent="0.2">
      <c r="A137" s="42" t="s">
        <v>47</v>
      </c>
      <c r="B137" s="41"/>
      <c r="C137" s="41"/>
      <c r="D137" s="41"/>
      <c r="E137" s="83" t="s">
        <v>48</v>
      </c>
    </row>
    <row r="138" spans="1:5" ht="15" customHeight="1" x14ac:dyDescent="0.2"/>
    <row r="139" spans="1:5" ht="15" customHeight="1" x14ac:dyDescent="0.2">
      <c r="C139" s="46" t="s">
        <v>49</v>
      </c>
      <c r="D139" s="47" t="s">
        <v>50</v>
      </c>
      <c r="E139" s="48" t="s">
        <v>51</v>
      </c>
    </row>
    <row r="140" spans="1:5" ht="15" customHeight="1" x14ac:dyDescent="0.2">
      <c r="C140" s="79"/>
      <c r="D140" s="101" t="s">
        <v>76</v>
      </c>
      <c r="E140" s="90">
        <v>3817871.1</v>
      </c>
    </row>
    <row r="141" spans="1:5" ht="15" customHeight="1" x14ac:dyDescent="0.2">
      <c r="C141" s="55" t="s">
        <v>53</v>
      </c>
      <c r="D141" s="56"/>
      <c r="E141" s="57">
        <f>SUM(E140:E140)</f>
        <v>3817871.1</v>
      </c>
    </row>
    <row r="142" spans="1:5" ht="15" customHeight="1" x14ac:dyDescent="0.2"/>
    <row r="143" spans="1:5" ht="15" customHeight="1" x14ac:dyDescent="0.2"/>
    <row r="144" spans="1:5" ht="15" customHeight="1" x14ac:dyDescent="0.25">
      <c r="A144" s="38" t="s">
        <v>404</v>
      </c>
    </row>
    <row r="145" spans="1:5" ht="15" customHeight="1" x14ac:dyDescent="0.2">
      <c r="A145" s="201" t="s">
        <v>45</v>
      </c>
      <c r="B145" s="201"/>
      <c r="C145" s="201"/>
      <c r="D145" s="201"/>
      <c r="E145" s="201"/>
    </row>
    <row r="146" spans="1:5" ht="15" customHeight="1" x14ac:dyDescent="0.2">
      <c r="A146" s="201" t="s">
        <v>170</v>
      </c>
      <c r="B146" s="201"/>
      <c r="C146" s="201"/>
      <c r="D146" s="201"/>
      <c r="E146" s="201"/>
    </row>
    <row r="147" spans="1:5" ht="15" customHeight="1" x14ac:dyDescent="0.2">
      <c r="A147" s="203" t="s">
        <v>405</v>
      </c>
      <c r="B147" s="203"/>
      <c r="C147" s="203"/>
      <c r="D147" s="203"/>
      <c r="E147" s="203"/>
    </row>
    <row r="148" spans="1:5" ht="15" customHeight="1" x14ac:dyDescent="0.2">
      <c r="A148" s="203"/>
      <c r="B148" s="203"/>
      <c r="C148" s="203"/>
      <c r="D148" s="203"/>
      <c r="E148" s="203"/>
    </row>
    <row r="149" spans="1:5" ht="15" customHeight="1" x14ac:dyDescent="0.2">
      <c r="A149" s="203"/>
      <c r="B149" s="203"/>
      <c r="C149" s="203"/>
      <c r="D149" s="203"/>
      <c r="E149" s="203"/>
    </row>
    <row r="150" spans="1:5" ht="15" customHeight="1" x14ac:dyDescent="0.2">
      <c r="A150" s="203"/>
      <c r="B150" s="203"/>
      <c r="C150" s="203"/>
      <c r="D150" s="203"/>
      <c r="E150" s="203"/>
    </row>
    <row r="151" spans="1:5" ht="15" customHeight="1" x14ac:dyDescent="0.2">
      <c r="A151" s="203"/>
      <c r="B151" s="203"/>
      <c r="C151" s="203"/>
      <c r="D151" s="203"/>
      <c r="E151" s="203"/>
    </row>
    <row r="152" spans="1:5" ht="15" customHeight="1" x14ac:dyDescent="0.2">
      <c r="A152" s="203"/>
      <c r="B152" s="203"/>
      <c r="C152" s="203"/>
      <c r="D152" s="203"/>
      <c r="E152" s="203"/>
    </row>
    <row r="153" spans="1:5" ht="15" customHeight="1" x14ac:dyDescent="0.2">
      <c r="A153" s="203"/>
      <c r="B153" s="203"/>
      <c r="C153" s="203"/>
      <c r="D153" s="203"/>
      <c r="E153" s="203"/>
    </row>
    <row r="154" spans="1:5" ht="15" customHeight="1" x14ac:dyDescent="0.2">
      <c r="A154" s="203"/>
      <c r="B154" s="203"/>
      <c r="C154" s="203"/>
      <c r="D154" s="203"/>
      <c r="E154" s="203"/>
    </row>
    <row r="155" spans="1:5" ht="15" customHeight="1" x14ac:dyDescent="0.2">
      <c r="A155" s="203"/>
      <c r="B155" s="203"/>
      <c r="C155" s="203"/>
      <c r="D155" s="203"/>
      <c r="E155" s="203"/>
    </row>
    <row r="156" spans="1:5" ht="15" customHeight="1" x14ac:dyDescent="0.2">
      <c r="A156" s="39"/>
      <c r="B156" s="97"/>
      <c r="C156" s="39"/>
      <c r="D156" s="39"/>
      <c r="E156" s="39"/>
    </row>
    <row r="157" spans="1:5" ht="15" customHeight="1" x14ac:dyDescent="0.25">
      <c r="A157" s="58" t="s">
        <v>1</v>
      </c>
      <c r="B157" s="59"/>
      <c r="C157" s="60"/>
      <c r="D157" s="60"/>
      <c r="E157" s="60"/>
    </row>
    <row r="158" spans="1:5" ht="15" customHeight="1" x14ac:dyDescent="0.2">
      <c r="A158" s="61" t="s">
        <v>73</v>
      </c>
      <c r="B158" s="60"/>
      <c r="C158" s="60"/>
      <c r="D158" s="60"/>
      <c r="E158" s="75" t="s">
        <v>74</v>
      </c>
    </row>
    <row r="159" spans="1:5" ht="15" customHeight="1" x14ac:dyDescent="0.25">
      <c r="A159" s="43"/>
      <c r="B159" s="98"/>
      <c r="C159" s="41"/>
      <c r="D159" s="41"/>
      <c r="E159" s="44"/>
    </row>
    <row r="160" spans="1:5" ht="15" customHeight="1" x14ac:dyDescent="0.2">
      <c r="B160" s="46" t="s">
        <v>67</v>
      </c>
      <c r="C160" s="46" t="s">
        <v>49</v>
      </c>
      <c r="D160" s="47" t="s">
        <v>50</v>
      </c>
      <c r="E160" s="48" t="s">
        <v>51</v>
      </c>
    </row>
    <row r="161" spans="1:5" ht="15" customHeight="1" x14ac:dyDescent="0.2">
      <c r="B161" s="99">
        <v>107117968</v>
      </c>
      <c r="C161" s="100"/>
      <c r="D161" s="101" t="s">
        <v>75</v>
      </c>
      <c r="E161" s="90">
        <v>341280.23</v>
      </c>
    </row>
    <row r="162" spans="1:5" ht="15" customHeight="1" x14ac:dyDescent="0.2">
      <c r="B162" s="99">
        <v>107517969</v>
      </c>
      <c r="C162" s="100"/>
      <c r="D162" s="101" t="s">
        <v>75</v>
      </c>
      <c r="E162" s="90">
        <v>5801763.8700000001</v>
      </c>
    </row>
    <row r="163" spans="1:5" ht="15" customHeight="1" x14ac:dyDescent="0.2">
      <c r="B163" s="102"/>
      <c r="C163" s="55" t="s">
        <v>53</v>
      </c>
      <c r="D163" s="56"/>
      <c r="E163" s="57">
        <f>SUM(E161:E162)</f>
        <v>6143044.0999999996</v>
      </c>
    </row>
    <row r="164" spans="1:5" ht="15" customHeight="1" x14ac:dyDescent="0.2"/>
    <row r="165" spans="1:5" ht="15" customHeight="1" x14ac:dyDescent="0.25">
      <c r="A165" s="40" t="s">
        <v>16</v>
      </c>
      <c r="B165" s="41"/>
      <c r="C165" s="41"/>
      <c r="D165" s="41"/>
      <c r="E165" s="41"/>
    </row>
    <row r="166" spans="1:5" ht="15" customHeight="1" x14ac:dyDescent="0.2">
      <c r="A166" s="42" t="s">
        <v>47</v>
      </c>
      <c r="B166" s="41"/>
      <c r="C166" s="41"/>
      <c r="D166" s="41"/>
      <c r="E166" s="83" t="s">
        <v>48</v>
      </c>
    </row>
    <row r="167" spans="1:5" ht="15" customHeight="1" x14ac:dyDescent="0.2"/>
    <row r="168" spans="1:5" ht="15" customHeight="1" x14ac:dyDescent="0.2">
      <c r="C168" s="46" t="s">
        <v>49</v>
      </c>
      <c r="D168" s="47" t="s">
        <v>50</v>
      </c>
      <c r="E168" s="48" t="s">
        <v>51</v>
      </c>
    </row>
    <row r="169" spans="1:5" ht="15" customHeight="1" x14ac:dyDescent="0.2">
      <c r="C169" s="79"/>
      <c r="D169" s="101" t="s">
        <v>76</v>
      </c>
      <c r="E169" s="90">
        <v>6001336.6299999999</v>
      </c>
    </row>
    <row r="170" spans="1:5" ht="15" customHeight="1" x14ac:dyDescent="0.2">
      <c r="C170" s="55" t="s">
        <v>53</v>
      </c>
      <c r="D170" s="56"/>
      <c r="E170" s="57">
        <f>SUM(E169:E169)</f>
        <v>6001336.6299999999</v>
      </c>
    </row>
    <row r="171" spans="1:5" ht="15" customHeight="1" x14ac:dyDescent="0.2"/>
    <row r="172" spans="1:5" ht="15" customHeight="1" x14ac:dyDescent="0.25">
      <c r="A172" s="40" t="s">
        <v>16</v>
      </c>
      <c r="B172" s="41"/>
      <c r="C172" s="41"/>
      <c r="D172" s="41"/>
      <c r="E172" s="41"/>
    </row>
    <row r="173" spans="1:5" ht="15" customHeight="1" x14ac:dyDescent="0.2">
      <c r="A173" s="42" t="s">
        <v>47</v>
      </c>
      <c r="B173" s="41"/>
      <c r="C173" s="41"/>
      <c r="D173" s="41"/>
      <c r="E173" s="83" t="s">
        <v>48</v>
      </c>
    </row>
    <row r="174" spans="1:5" ht="15" customHeight="1" x14ac:dyDescent="0.2">
      <c r="A174" s="42"/>
      <c r="B174" s="41"/>
      <c r="C174" s="41"/>
      <c r="D174" s="41"/>
      <c r="E174" s="83"/>
    </row>
    <row r="175" spans="1:5" ht="15" customHeight="1" x14ac:dyDescent="0.2">
      <c r="C175" s="46" t="s">
        <v>49</v>
      </c>
      <c r="D175" s="47" t="s">
        <v>54</v>
      </c>
      <c r="E175" s="48" t="s">
        <v>51</v>
      </c>
    </row>
    <row r="176" spans="1:5" ht="15" customHeight="1" x14ac:dyDescent="0.2">
      <c r="C176" s="79">
        <v>6409</v>
      </c>
      <c r="D176" s="69" t="s">
        <v>55</v>
      </c>
      <c r="E176" s="90">
        <v>141707.47</v>
      </c>
    </row>
    <row r="177" spans="1:7" ht="15" customHeight="1" x14ac:dyDescent="0.2">
      <c r="C177" s="55" t="s">
        <v>53</v>
      </c>
      <c r="D177" s="56"/>
      <c r="E177" s="57">
        <f>SUM(E176:E176)</f>
        <v>141707.47</v>
      </c>
      <c r="G177" s="149">
        <f>+E170+E177</f>
        <v>6143044.0999999996</v>
      </c>
    </row>
    <row r="178" spans="1:7" ht="15" customHeight="1" x14ac:dyDescent="0.2"/>
    <row r="179" spans="1:7" ht="15" customHeight="1" x14ac:dyDescent="0.2"/>
    <row r="180" spans="1:7" ht="15" customHeight="1" x14ac:dyDescent="0.25">
      <c r="A180" s="38" t="s">
        <v>406</v>
      </c>
    </row>
    <row r="181" spans="1:7" ht="15" customHeight="1" x14ac:dyDescent="0.2">
      <c r="A181" s="201" t="s">
        <v>45</v>
      </c>
      <c r="B181" s="201"/>
      <c r="C181" s="201"/>
      <c r="D181" s="201"/>
      <c r="E181" s="201"/>
    </row>
    <row r="182" spans="1:7" ht="15" customHeight="1" x14ac:dyDescent="0.2">
      <c r="A182" s="201" t="s">
        <v>170</v>
      </c>
      <c r="B182" s="201"/>
      <c r="C182" s="201"/>
      <c r="D182" s="201"/>
      <c r="E182" s="201"/>
    </row>
    <row r="183" spans="1:7" ht="15" customHeight="1" x14ac:dyDescent="0.2">
      <c r="A183" s="203" t="s">
        <v>407</v>
      </c>
      <c r="B183" s="203"/>
      <c r="C183" s="203"/>
      <c r="D183" s="203"/>
      <c r="E183" s="203"/>
    </row>
    <row r="184" spans="1:7" ht="15" customHeight="1" x14ac:dyDescent="0.2">
      <c r="A184" s="203"/>
      <c r="B184" s="203"/>
      <c r="C184" s="203"/>
      <c r="D184" s="203"/>
      <c r="E184" s="203"/>
    </row>
    <row r="185" spans="1:7" ht="15" customHeight="1" x14ac:dyDescent="0.2">
      <c r="A185" s="203"/>
      <c r="B185" s="203"/>
      <c r="C185" s="203"/>
      <c r="D185" s="203"/>
      <c r="E185" s="203"/>
    </row>
    <row r="186" spans="1:7" ht="15" customHeight="1" x14ac:dyDescent="0.2">
      <c r="A186" s="203"/>
      <c r="B186" s="203"/>
      <c r="C186" s="203"/>
      <c r="D186" s="203"/>
      <c r="E186" s="203"/>
    </row>
    <row r="187" spans="1:7" ht="15" customHeight="1" x14ac:dyDescent="0.2">
      <c r="A187" s="203"/>
      <c r="B187" s="203"/>
      <c r="C187" s="203"/>
      <c r="D187" s="203"/>
      <c r="E187" s="203"/>
    </row>
    <row r="188" spans="1:7" ht="15" customHeight="1" x14ac:dyDescent="0.2">
      <c r="A188" s="203"/>
      <c r="B188" s="203"/>
      <c r="C188" s="203"/>
      <c r="D188" s="203"/>
      <c r="E188" s="203"/>
    </row>
    <row r="189" spans="1:7" ht="15" customHeight="1" x14ac:dyDescent="0.2">
      <c r="A189" s="203"/>
      <c r="B189" s="203"/>
      <c r="C189" s="203"/>
      <c r="D189" s="203"/>
      <c r="E189" s="203"/>
    </row>
    <row r="190" spans="1:7" ht="15" customHeight="1" x14ac:dyDescent="0.2">
      <c r="A190" s="203"/>
      <c r="B190" s="203"/>
      <c r="C190" s="203"/>
      <c r="D190" s="203"/>
      <c r="E190" s="203"/>
    </row>
    <row r="191" spans="1:7" ht="15" customHeight="1" x14ac:dyDescent="0.2">
      <c r="A191" s="39"/>
      <c r="B191" s="97"/>
      <c r="C191" s="39"/>
      <c r="D191" s="39"/>
      <c r="E191" s="39"/>
    </row>
    <row r="192" spans="1:7" ht="15" customHeight="1" x14ac:dyDescent="0.25">
      <c r="A192" s="58" t="s">
        <v>1</v>
      </c>
      <c r="B192" s="59"/>
      <c r="C192" s="60"/>
      <c r="D192" s="60"/>
      <c r="E192" s="60"/>
    </row>
    <row r="193" spans="1:5" ht="15" customHeight="1" x14ac:dyDescent="0.2">
      <c r="A193" s="61" t="s">
        <v>80</v>
      </c>
      <c r="B193" s="60"/>
      <c r="C193" s="60"/>
      <c r="D193" s="60"/>
      <c r="E193" s="75" t="s">
        <v>92</v>
      </c>
    </row>
    <row r="194" spans="1:5" ht="15" customHeight="1" x14ac:dyDescent="0.25">
      <c r="A194" s="43"/>
      <c r="B194" s="98"/>
      <c r="C194" s="41"/>
      <c r="D194" s="41"/>
      <c r="E194" s="44"/>
    </row>
    <row r="195" spans="1:5" ht="15" customHeight="1" x14ac:dyDescent="0.2">
      <c r="B195" s="46" t="s">
        <v>67</v>
      </c>
      <c r="C195" s="46" t="s">
        <v>49</v>
      </c>
      <c r="D195" s="47" t="s">
        <v>50</v>
      </c>
      <c r="E195" s="48" t="s">
        <v>51</v>
      </c>
    </row>
    <row r="196" spans="1:5" ht="15" customHeight="1" x14ac:dyDescent="0.2">
      <c r="B196" s="99">
        <v>107117015</v>
      </c>
      <c r="C196" s="100"/>
      <c r="D196" s="89" t="s">
        <v>68</v>
      </c>
      <c r="E196" s="90">
        <v>19977.34</v>
      </c>
    </row>
    <row r="197" spans="1:5" ht="15" customHeight="1" x14ac:dyDescent="0.2">
      <c r="B197" s="99">
        <v>107517016</v>
      </c>
      <c r="C197" s="100"/>
      <c r="D197" s="89" t="s">
        <v>68</v>
      </c>
      <c r="E197" s="90">
        <v>339614.81</v>
      </c>
    </row>
    <row r="198" spans="1:5" ht="15" customHeight="1" x14ac:dyDescent="0.2">
      <c r="B198" s="99">
        <v>107117968</v>
      </c>
      <c r="C198" s="100"/>
      <c r="D198" s="101" t="s">
        <v>75</v>
      </c>
      <c r="E198" s="90">
        <v>273805.96000000002</v>
      </c>
    </row>
    <row r="199" spans="1:5" ht="15" customHeight="1" x14ac:dyDescent="0.2">
      <c r="B199" s="99">
        <v>107517969</v>
      </c>
      <c r="C199" s="100"/>
      <c r="D199" s="101" t="s">
        <v>75</v>
      </c>
      <c r="E199" s="90">
        <v>4654701.28</v>
      </c>
    </row>
    <row r="200" spans="1:5" ht="15" customHeight="1" x14ac:dyDescent="0.2">
      <c r="B200" s="102"/>
      <c r="C200" s="55" t="s">
        <v>53</v>
      </c>
      <c r="D200" s="56"/>
      <c r="E200" s="57">
        <f>SUM(E196:E199)</f>
        <v>5288099.3900000006</v>
      </c>
    </row>
    <row r="201" spans="1:5" ht="15" customHeight="1" x14ac:dyDescent="0.2"/>
    <row r="202" spans="1:5" ht="15" customHeight="1" x14ac:dyDescent="0.25">
      <c r="A202" s="40" t="s">
        <v>16</v>
      </c>
      <c r="B202" s="41"/>
      <c r="C202" s="41"/>
      <c r="D202" s="41"/>
      <c r="E202" s="41"/>
    </row>
    <row r="203" spans="1:5" ht="15" customHeight="1" x14ac:dyDescent="0.2">
      <c r="A203" s="42" t="s">
        <v>47</v>
      </c>
      <c r="B203" s="41"/>
      <c r="C203" s="41"/>
      <c r="D203" s="41"/>
      <c r="E203" s="83" t="s">
        <v>48</v>
      </c>
    </row>
    <row r="204" spans="1:5" ht="15" customHeight="1" x14ac:dyDescent="0.2"/>
    <row r="205" spans="1:5" ht="15" customHeight="1" x14ac:dyDescent="0.2">
      <c r="C205" s="46" t="s">
        <v>49</v>
      </c>
      <c r="D205" s="47" t="s">
        <v>50</v>
      </c>
      <c r="E205" s="48" t="s">
        <v>51</v>
      </c>
    </row>
    <row r="206" spans="1:5" ht="15" customHeight="1" x14ac:dyDescent="0.2">
      <c r="C206" s="79"/>
      <c r="D206" s="101" t="s">
        <v>76</v>
      </c>
      <c r="E206" s="90">
        <v>5233649.12</v>
      </c>
    </row>
    <row r="207" spans="1:5" ht="15" customHeight="1" x14ac:dyDescent="0.2">
      <c r="C207" s="55" t="s">
        <v>53</v>
      </c>
      <c r="D207" s="56"/>
      <c r="E207" s="57">
        <f>SUM(E206:E206)</f>
        <v>5233649.12</v>
      </c>
    </row>
    <row r="208" spans="1:5" ht="15" customHeight="1" x14ac:dyDescent="0.2"/>
    <row r="209" spans="1:7" ht="15" customHeight="1" x14ac:dyDescent="0.25">
      <c r="A209" s="40" t="s">
        <v>16</v>
      </c>
      <c r="B209" s="41"/>
      <c r="C209" s="41"/>
      <c r="D209" s="41"/>
      <c r="E209" s="41"/>
    </row>
    <row r="210" spans="1:7" ht="15" customHeight="1" x14ac:dyDescent="0.2">
      <c r="A210" s="42" t="s">
        <v>47</v>
      </c>
      <c r="B210" s="41"/>
      <c r="C210" s="41"/>
      <c r="D210" s="41"/>
      <c r="E210" s="83" t="s">
        <v>48</v>
      </c>
    </row>
    <row r="211" spans="1:7" ht="15" customHeight="1" x14ac:dyDescent="0.2"/>
    <row r="212" spans="1:7" ht="15" customHeight="1" x14ac:dyDescent="0.2">
      <c r="C212" s="65" t="s">
        <v>49</v>
      </c>
      <c r="D212" s="77" t="s">
        <v>54</v>
      </c>
      <c r="E212" s="65" t="s">
        <v>51</v>
      </c>
    </row>
    <row r="213" spans="1:7" ht="15" customHeight="1" x14ac:dyDescent="0.2">
      <c r="C213" s="68">
        <v>6409</v>
      </c>
      <c r="D213" s="104" t="s">
        <v>55</v>
      </c>
      <c r="E213" s="90">
        <v>54450.27</v>
      </c>
    </row>
    <row r="214" spans="1:7" ht="15" customHeight="1" x14ac:dyDescent="0.2">
      <c r="C214" s="71" t="s">
        <v>53</v>
      </c>
      <c r="D214" s="113"/>
      <c r="E214" s="114">
        <f>SUM(E213:E213)</f>
        <v>54450.27</v>
      </c>
      <c r="G214" s="149">
        <f>+E207+E214</f>
        <v>5288099.3899999997</v>
      </c>
    </row>
    <row r="215" spans="1:7" ht="15" customHeight="1" x14ac:dyDescent="0.2"/>
    <row r="216" spans="1:7" ht="15" customHeight="1" x14ac:dyDescent="0.2"/>
    <row r="217" spans="1:7" ht="15" customHeight="1" x14ac:dyDescent="0.25">
      <c r="A217" s="38" t="s">
        <v>408</v>
      </c>
    </row>
    <row r="218" spans="1:7" ht="15" customHeight="1" x14ac:dyDescent="0.2">
      <c r="A218" s="201" t="s">
        <v>86</v>
      </c>
      <c r="B218" s="201"/>
      <c r="C218" s="201"/>
      <c r="D218" s="201"/>
      <c r="E218" s="201"/>
    </row>
    <row r="219" spans="1:7" ht="15" customHeight="1" x14ac:dyDescent="0.2">
      <c r="A219" s="202" t="s">
        <v>409</v>
      </c>
      <c r="B219" s="202"/>
      <c r="C219" s="202"/>
      <c r="D219" s="202"/>
      <c r="E219" s="202"/>
    </row>
    <row r="220" spans="1:7" ht="15" customHeight="1" x14ac:dyDescent="0.2">
      <c r="A220" s="202"/>
      <c r="B220" s="202"/>
      <c r="C220" s="202"/>
      <c r="D220" s="202"/>
      <c r="E220" s="202"/>
    </row>
    <row r="221" spans="1:7" ht="15" customHeight="1" x14ac:dyDescent="0.2">
      <c r="A221" s="202"/>
      <c r="B221" s="202"/>
      <c r="C221" s="202"/>
      <c r="D221" s="202"/>
      <c r="E221" s="202"/>
    </row>
    <row r="222" spans="1:7" ht="15" customHeight="1" x14ac:dyDescent="0.2">
      <c r="A222" s="202"/>
      <c r="B222" s="202"/>
      <c r="C222" s="202"/>
      <c r="D222" s="202"/>
      <c r="E222" s="202"/>
    </row>
    <row r="223" spans="1:7" ht="15" customHeight="1" x14ac:dyDescent="0.2">
      <c r="A223" s="202"/>
      <c r="B223" s="202"/>
      <c r="C223" s="202"/>
      <c r="D223" s="202"/>
      <c r="E223" s="202"/>
    </row>
    <row r="224" spans="1:7" ht="15" customHeight="1" x14ac:dyDescent="0.2">
      <c r="A224" s="202"/>
      <c r="B224" s="202"/>
      <c r="C224" s="202"/>
      <c r="D224" s="202"/>
      <c r="E224" s="202"/>
    </row>
    <row r="225" spans="1:5" ht="15" customHeight="1" x14ac:dyDescent="0.2">
      <c r="A225" s="202"/>
      <c r="B225" s="202"/>
      <c r="C225" s="202"/>
      <c r="D225" s="202"/>
      <c r="E225" s="202"/>
    </row>
    <row r="226" spans="1:5" ht="15" customHeight="1" x14ac:dyDescent="0.2">
      <c r="A226" s="202"/>
      <c r="B226" s="202"/>
      <c r="C226" s="202"/>
      <c r="D226" s="202"/>
      <c r="E226" s="202"/>
    </row>
    <row r="227" spans="1:5" ht="15" customHeight="1" x14ac:dyDescent="0.2"/>
    <row r="228" spans="1:5" ht="15" customHeight="1" x14ac:dyDescent="0.25">
      <c r="A228" s="58" t="s">
        <v>1</v>
      </c>
      <c r="B228" s="60"/>
      <c r="C228" s="60"/>
      <c r="D228" s="60"/>
      <c r="E228" s="60"/>
    </row>
    <row r="229" spans="1:5" ht="15" customHeight="1" x14ac:dyDescent="0.2">
      <c r="A229" s="61" t="s">
        <v>65</v>
      </c>
      <c r="B229" s="60"/>
      <c r="C229" s="60"/>
      <c r="D229" s="60"/>
      <c r="E229" s="75" t="s">
        <v>66</v>
      </c>
    </row>
    <row r="230" spans="1:5" ht="15" customHeight="1" x14ac:dyDescent="0.25">
      <c r="A230" s="62"/>
      <c r="B230" s="58"/>
      <c r="C230" s="60"/>
      <c r="D230" s="60"/>
      <c r="E230" s="85"/>
    </row>
    <row r="231" spans="1:5" ht="15" customHeight="1" x14ac:dyDescent="0.2">
      <c r="B231" s="65" t="s">
        <v>67</v>
      </c>
      <c r="C231" s="65" t="s">
        <v>49</v>
      </c>
      <c r="D231" s="86" t="s">
        <v>50</v>
      </c>
      <c r="E231" s="65" t="s">
        <v>51</v>
      </c>
    </row>
    <row r="232" spans="1:5" ht="15" customHeight="1" x14ac:dyDescent="0.2">
      <c r="B232" s="144">
        <v>33074</v>
      </c>
      <c r="C232" s="170"/>
      <c r="D232" s="89" t="s">
        <v>68</v>
      </c>
      <c r="E232" s="90">
        <v>-9368925.4600000009</v>
      </c>
    </row>
    <row r="233" spans="1:5" ht="15" customHeight="1" x14ac:dyDescent="0.2">
      <c r="B233" s="171"/>
      <c r="C233" s="71" t="s">
        <v>53</v>
      </c>
      <c r="D233" s="92"/>
      <c r="E233" s="93">
        <f>SUM(E232:E232)</f>
        <v>-9368925.4600000009</v>
      </c>
    </row>
    <row r="234" spans="1:5" ht="15" customHeight="1" x14ac:dyDescent="0.25">
      <c r="A234" s="94"/>
      <c r="B234" s="95"/>
      <c r="C234" s="95"/>
      <c r="D234" s="95"/>
      <c r="E234" s="95"/>
    </row>
    <row r="235" spans="1:5" ht="15" customHeight="1" x14ac:dyDescent="0.25">
      <c r="A235" s="58" t="s">
        <v>16</v>
      </c>
      <c r="B235" s="60"/>
      <c r="C235" s="60"/>
      <c r="D235" s="60"/>
      <c r="E235" s="62"/>
    </row>
    <row r="236" spans="1:5" ht="15" customHeight="1" x14ac:dyDescent="0.2">
      <c r="A236" s="61" t="s">
        <v>65</v>
      </c>
      <c r="B236" s="60"/>
      <c r="C236" s="60"/>
      <c r="D236" s="60"/>
      <c r="E236" s="75" t="s">
        <v>66</v>
      </c>
    </row>
    <row r="237" spans="1:5" ht="15" customHeight="1" x14ac:dyDescent="0.2"/>
    <row r="238" spans="1:5" ht="15" customHeight="1" x14ac:dyDescent="0.2">
      <c r="C238" s="65" t="s">
        <v>49</v>
      </c>
      <c r="D238" s="192" t="s">
        <v>54</v>
      </c>
      <c r="E238" s="65" t="s">
        <v>51</v>
      </c>
    </row>
    <row r="239" spans="1:5" ht="15" customHeight="1" x14ac:dyDescent="0.2">
      <c r="C239" s="193">
        <v>3111</v>
      </c>
      <c r="D239" s="133" t="s">
        <v>122</v>
      </c>
      <c r="E239" s="90">
        <v>-9368925.4600000009</v>
      </c>
    </row>
    <row r="240" spans="1:5" ht="15" customHeight="1" x14ac:dyDescent="0.2">
      <c r="C240" s="71" t="s">
        <v>53</v>
      </c>
      <c r="D240" s="113"/>
      <c r="E240" s="114">
        <f>SUM(E239:E239)</f>
        <v>-9368925.4600000009</v>
      </c>
    </row>
    <row r="241" spans="1:5" ht="15" customHeight="1" x14ac:dyDescent="0.2">
      <c r="B241" s="60"/>
      <c r="C241" s="187"/>
      <c r="D241" s="195"/>
      <c r="E241" s="196"/>
    </row>
    <row r="242" spans="1:5" ht="15" customHeight="1" x14ac:dyDescent="0.2">
      <c r="B242" s="60"/>
      <c r="C242" s="187"/>
      <c r="D242" s="195"/>
      <c r="E242" s="196"/>
    </row>
    <row r="243" spans="1:5" ht="15" customHeight="1" x14ac:dyDescent="0.25">
      <c r="A243" s="38" t="s">
        <v>410</v>
      </c>
    </row>
    <row r="244" spans="1:5" ht="15" customHeight="1" x14ac:dyDescent="0.2">
      <c r="A244" s="201" t="s">
        <v>45</v>
      </c>
      <c r="B244" s="201"/>
      <c r="C244" s="201"/>
      <c r="D244" s="201"/>
      <c r="E244" s="201"/>
    </row>
    <row r="245" spans="1:5" ht="15" customHeight="1" x14ac:dyDescent="0.2">
      <c r="A245" s="202" t="s">
        <v>489</v>
      </c>
      <c r="B245" s="202"/>
      <c r="C245" s="202"/>
      <c r="D245" s="202"/>
      <c r="E245" s="202"/>
    </row>
    <row r="246" spans="1:5" ht="15" customHeight="1" x14ac:dyDescent="0.2">
      <c r="A246" s="202"/>
      <c r="B246" s="202"/>
      <c r="C246" s="202"/>
      <c r="D246" s="202"/>
      <c r="E246" s="202"/>
    </row>
    <row r="247" spans="1:5" ht="15" customHeight="1" x14ac:dyDescent="0.2">
      <c r="A247" s="202"/>
      <c r="B247" s="202"/>
      <c r="C247" s="202"/>
      <c r="D247" s="202"/>
      <c r="E247" s="202"/>
    </row>
    <row r="248" spans="1:5" ht="15" customHeight="1" x14ac:dyDescent="0.2">
      <c r="A248" s="202"/>
      <c r="B248" s="202"/>
      <c r="C248" s="202"/>
      <c r="D248" s="202"/>
      <c r="E248" s="202"/>
    </row>
    <row r="249" spans="1:5" ht="15" customHeight="1" x14ac:dyDescent="0.2">
      <c r="A249" s="202"/>
      <c r="B249" s="202"/>
      <c r="C249" s="202"/>
      <c r="D249" s="202"/>
      <c r="E249" s="202"/>
    </row>
    <row r="250" spans="1:5" ht="15" customHeight="1" x14ac:dyDescent="0.2">
      <c r="A250" s="202"/>
      <c r="B250" s="202"/>
      <c r="C250" s="202"/>
      <c r="D250" s="202"/>
      <c r="E250" s="202"/>
    </row>
    <row r="251" spans="1:5" ht="15" customHeight="1" x14ac:dyDescent="0.2">
      <c r="A251" s="202"/>
      <c r="B251" s="202"/>
      <c r="C251" s="202"/>
      <c r="D251" s="202"/>
      <c r="E251" s="202"/>
    </row>
    <row r="252" spans="1:5" ht="15" customHeight="1" x14ac:dyDescent="0.2">
      <c r="A252" s="202"/>
      <c r="B252" s="202"/>
      <c r="C252" s="202"/>
      <c r="D252" s="202"/>
      <c r="E252" s="202"/>
    </row>
    <row r="253" spans="1:5" ht="15" customHeight="1" x14ac:dyDescent="0.2">
      <c r="A253" s="108"/>
      <c r="B253" s="108"/>
      <c r="C253" s="108"/>
      <c r="D253" s="108"/>
      <c r="E253" s="108"/>
    </row>
    <row r="254" spans="1:5" ht="15" customHeight="1" x14ac:dyDescent="0.25">
      <c r="A254" s="40" t="s">
        <v>1</v>
      </c>
      <c r="B254" s="41"/>
      <c r="C254" s="41"/>
      <c r="D254" s="41"/>
      <c r="E254" s="41"/>
    </row>
    <row r="255" spans="1:5" ht="15" customHeight="1" x14ac:dyDescent="0.2">
      <c r="A255" s="42" t="s">
        <v>47</v>
      </c>
      <c r="E255" t="s">
        <v>48</v>
      </c>
    </row>
    <row r="256" spans="1:5" ht="15" customHeight="1" x14ac:dyDescent="0.25">
      <c r="B256" s="40"/>
      <c r="C256" s="41"/>
      <c r="D256" s="41"/>
      <c r="E256" s="44"/>
    </row>
    <row r="257" spans="1:5" ht="15" customHeight="1" x14ac:dyDescent="0.2">
      <c r="A257" s="45"/>
      <c r="B257" s="45"/>
      <c r="C257" s="46" t="s">
        <v>49</v>
      </c>
      <c r="D257" s="47" t="s">
        <v>50</v>
      </c>
      <c r="E257" s="65" t="s">
        <v>51</v>
      </c>
    </row>
    <row r="258" spans="1:5" ht="15" customHeight="1" x14ac:dyDescent="0.2">
      <c r="A258" s="67"/>
      <c r="B258" s="109"/>
      <c r="C258" s="68"/>
      <c r="D258" s="101" t="s">
        <v>91</v>
      </c>
      <c r="E258" s="90">
        <f>4440442.38+261202.49</f>
        <v>4701644.87</v>
      </c>
    </row>
    <row r="259" spans="1:5" ht="15" customHeight="1" x14ac:dyDescent="0.2">
      <c r="A259" s="67"/>
      <c r="B259" s="109"/>
      <c r="C259" s="71" t="s">
        <v>53</v>
      </c>
      <c r="D259" s="92"/>
      <c r="E259" s="93">
        <f>SUM(E258:E258)</f>
        <v>4701644.87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58" t="s">
        <v>16</v>
      </c>
      <c r="B262" s="60"/>
      <c r="C262" s="60"/>
      <c r="D262" s="43"/>
      <c r="E262" s="43"/>
    </row>
    <row r="263" spans="1:5" ht="15" customHeight="1" x14ac:dyDescent="0.2">
      <c r="A263" s="61" t="s">
        <v>73</v>
      </c>
      <c r="B263" s="41"/>
      <c r="C263" s="41"/>
      <c r="D263" s="41"/>
      <c r="E263" s="83" t="s">
        <v>74</v>
      </c>
    </row>
    <row r="264" spans="1:5" ht="15" customHeight="1" x14ac:dyDescent="0.2">
      <c r="A264" s="62"/>
      <c r="B264" s="110"/>
      <c r="C264" s="60"/>
      <c r="D264" s="62"/>
      <c r="E264" s="111"/>
    </row>
    <row r="265" spans="1:5" ht="15" customHeight="1" x14ac:dyDescent="0.2">
      <c r="B265" s="45"/>
      <c r="C265" s="65" t="s">
        <v>49</v>
      </c>
      <c r="D265" s="77" t="s">
        <v>54</v>
      </c>
      <c r="E265" s="65" t="s">
        <v>51</v>
      </c>
    </row>
    <row r="266" spans="1:5" ht="15" customHeight="1" x14ac:dyDescent="0.2">
      <c r="B266" s="112"/>
      <c r="C266" s="68">
        <v>3315</v>
      </c>
      <c r="D266" s="69" t="s">
        <v>93</v>
      </c>
      <c r="E266" s="90">
        <v>4701644.87</v>
      </c>
    </row>
    <row r="267" spans="1:5" ht="15" customHeight="1" x14ac:dyDescent="0.2">
      <c r="B267" s="107"/>
      <c r="C267" s="71" t="s">
        <v>53</v>
      </c>
      <c r="D267" s="113"/>
      <c r="E267" s="114">
        <f>SUM(E266:E266)</f>
        <v>4701644.87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8" t="s">
        <v>411</v>
      </c>
    </row>
    <row r="271" spans="1:5" ht="15" customHeight="1" x14ac:dyDescent="0.2">
      <c r="A271" s="201" t="s">
        <v>45</v>
      </c>
      <c r="B271" s="201"/>
      <c r="C271" s="201"/>
      <c r="D271" s="201"/>
      <c r="E271" s="201"/>
    </row>
    <row r="272" spans="1:5" ht="15" customHeight="1" x14ac:dyDescent="0.2">
      <c r="A272" s="202" t="s">
        <v>488</v>
      </c>
      <c r="B272" s="202"/>
      <c r="C272" s="202"/>
      <c r="D272" s="202"/>
      <c r="E272" s="202"/>
    </row>
    <row r="273" spans="1:5" ht="15" customHeight="1" x14ac:dyDescent="0.2">
      <c r="A273" s="202"/>
      <c r="B273" s="202"/>
      <c r="C273" s="202"/>
      <c r="D273" s="202"/>
      <c r="E273" s="202"/>
    </row>
    <row r="274" spans="1:5" ht="15" customHeight="1" x14ac:dyDescent="0.2">
      <c r="A274" s="202"/>
      <c r="B274" s="202"/>
      <c r="C274" s="202"/>
      <c r="D274" s="202"/>
      <c r="E274" s="202"/>
    </row>
    <row r="275" spans="1:5" ht="15" customHeight="1" x14ac:dyDescent="0.2">
      <c r="A275" s="202"/>
      <c r="B275" s="202"/>
      <c r="C275" s="202"/>
      <c r="D275" s="202"/>
      <c r="E275" s="202"/>
    </row>
    <row r="276" spans="1:5" ht="15" customHeight="1" x14ac:dyDescent="0.2">
      <c r="A276" s="202"/>
      <c r="B276" s="202"/>
      <c r="C276" s="202"/>
      <c r="D276" s="202"/>
      <c r="E276" s="202"/>
    </row>
    <row r="277" spans="1:5" ht="15" customHeight="1" x14ac:dyDescent="0.2">
      <c r="A277" s="202"/>
      <c r="B277" s="202"/>
      <c r="C277" s="202"/>
      <c r="D277" s="202"/>
      <c r="E277" s="202"/>
    </row>
    <row r="278" spans="1:5" ht="15" customHeight="1" x14ac:dyDescent="0.2">
      <c r="A278" s="202"/>
      <c r="B278" s="202"/>
      <c r="C278" s="202"/>
      <c r="D278" s="202"/>
      <c r="E278" s="202"/>
    </row>
    <row r="279" spans="1:5" ht="15" customHeight="1" x14ac:dyDescent="0.2">
      <c r="A279" s="108"/>
      <c r="B279" s="108"/>
      <c r="C279" s="108"/>
      <c r="D279" s="108"/>
      <c r="E279" s="108"/>
    </row>
    <row r="280" spans="1:5" ht="15" customHeight="1" x14ac:dyDescent="0.25">
      <c r="A280" s="40" t="s">
        <v>1</v>
      </c>
      <c r="B280" s="41"/>
      <c r="C280" s="41"/>
      <c r="D280" s="41"/>
      <c r="E280" s="41"/>
    </row>
    <row r="281" spans="1:5" ht="15" customHeight="1" x14ac:dyDescent="0.2">
      <c r="A281" s="42" t="s">
        <v>47</v>
      </c>
      <c r="E281" t="s">
        <v>48</v>
      </c>
    </row>
    <row r="282" spans="1:5" ht="15" customHeight="1" x14ac:dyDescent="0.25">
      <c r="B282" s="40"/>
      <c r="C282" s="41"/>
      <c r="D282" s="41"/>
      <c r="E282" s="44"/>
    </row>
    <row r="283" spans="1:5" ht="15" customHeight="1" x14ac:dyDescent="0.2">
      <c r="A283" s="45"/>
      <c r="B283" s="45"/>
      <c r="C283" s="46" t="s">
        <v>49</v>
      </c>
      <c r="D283" s="47" t="s">
        <v>50</v>
      </c>
      <c r="E283" s="65" t="s">
        <v>51</v>
      </c>
    </row>
    <row r="284" spans="1:5" ht="15" customHeight="1" x14ac:dyDescent="0.2">
      <c r="A284" s="67"/>
      <c r="B284" s="109"/>
      <c r="C284" s="68"/>
      <c r="D284" s="101" t="s">
        <v>91</v>
      </c>
      <c r="E284" s="90">
        <f>37754345.44+2220843.85+15057.24+885.72+69423.75+4083.75+16291.44+958.32</f>
        <v>40081889.509999998</v>
      </c>
    </row>
    <row r="285" spans="1:5" ht="15" customHeight="1" x14ac:dyDescent="0.2">
      <c r="A285" s="67"/>
      <c r="B285" s="109"/>
      <c r="C285" s="71" t="s">
        <v>53</v>
      </c>
      <c r="D285" s="92"/>
      <c r="E285" s="93">
        <f>SUM(E284:E284)</f>
        <v>40081889.509999998</v>
      </c>
    </row>
    <row r="286" spans="1:5" ht="15" customHeight="1" x14ac:dyDescent="0.2"/>
    <row r="287" spans="1:5" ht="15" customHeight="1" x14ac:dyDescent="0.25">
      <c r="A287" s="58" t="s">
        <v>16</v>
      </c>
      <c r="B287" s="60"/>
      <c r="C287" s="60"/>
      <c r="D287" s="43"/>
      <c r="E287" s="43"/>
    </row>
    <row r="288" spans="1:5" ht="15" customHeight="1" x14ac:dyDescent="0.2">
      <c r="A288" s="61" t="s">
        <v>73</v>
      </c>
      <c r="B288" s="41"/>
      <c r="C288" s="41"/>
      <c r="D288" s="41"/>
      <c r="E288" s="83" t="s">
        <v>96</v>
      </c>
    </row>
    <row r="289" spans="1:5" ht="15" customHeight="1" x14ac:dyDescent="0.2">
      <c r="A289" s="62"/>
      <c r="B289" s="110"/>
      <c r="C289" s="60"/>
      <c r="D289" s="62"/>
      <c r="E289" s="111"/>
    </row>
    <row r="290" spans="1:5" ht="15" customHeight="1" x14ac:dyDescent="0.2">
      <c r="B290" s="45"/>
      <c r="C290" s="65" t="s">
        <v>49</v>
      </c>
      <c r="D290" s="77" t="s">
        <v>54</v>
      </c>
      <c r="E290" s="65" t="s">
        <v>51</v>
      </c>
    </row>
    <row r="291" spans="1:5" ht="15" customHeight="1" x14ac:dyDescent="0.2">
      <c r="B291" s="112"/>
      <c r="C291" s="68">
        <v>2212</v>
      </c>
      <c r="D291" s="69" t="s">
        <v>93</v>
      </c>
      <c r="E291" s="90">
        <f>73507.5+15942.96+39975189.29+17249.76</f>
        <v>40081889.509999998</v>
      </c>
    </row>
    <row r="292" spans="1:5" ht="15" customHeight="1" x14ac:dyDescent="0.2">
      <c r="B292" s="107"/>
      <c r="C292" s="71" t="s">
        <v>53</v>
      </c>
      <c r="D292" s="113"/>
      <c r="E292" s="114">
        <f>SUM(E291:E291)</f>
        <v>40081889.509999998</v>
      </c>
    </row>
    <row r="293" spans="1:5" ht="15" customHeight="1" x14ac:dyDescent="0.2"/>
    <row r="294" spans="1:5" ht="15" customHeight="1" x14ac:dyDescent="0.2"/>
    <row r="295" spans="1:5" ht="15" customHeight="1" x14ac:dyDescent="0.25">
      <c r="A295" s="38" t="s">
        <v>412</v>
      </c>
    </row>
    <row r="296" spans="1:5" ht="15" customHeight="1" x14ac:dyDescent="0.2">
      <c r="A296" s="201" t="s">
        <v>45</v>
      </c>
      <c r="B296" s="201"/>
      <c r="C296" s="201"/>
      <c r="D296" s="201"/>
      <c r="E296" s="201"/>
    </row>
    <row r="297" spans="1:5" ht="15" customHeight="1" x14ac:dyDescent="0.2">
      <c r="A297" s="202" t="s">
        <v>490</v>
      </c>
      <c r="B297" s="202"/>
      <c r="C297" s="202"/>
      <c r="D297" s="202"/>
      <c r="E297" s="202"/>
    </row>
    <row r="298" spans="1:5" ht="15" customHeight="1" x14ac:dyDescent="0.2">
      <c r="A298" s="202"/>
      <c r="B298" s="202"/>
      <c r="C298" s="202"/>
      <c r="D298" s="202"/>
      <c r="E298" s="202"/>
    </row>
    <row r="299" spans="1:5" ht="15" customHeight="1" x14ac:dyDescent="0.2">
      <c r="A299" s="202"/>
      <c r="B299" s="202"/>
      <c r="C299" s="202"/>
      <c r="D299" s="202"/>
      <c r="E299" s="202"/>
    </row>
    <row r="300" spans="1:5" ht="15" customHeight="1" x14ac:dyDescent="0.2">
      <c r="A300" s="202"/>
      <c r="B300" s="202"/>
      <c r="C300" s="202"/>
      <c r="D300" s="202"/>
      <c r="E300" s="202"/>
    </row>
    <row r="301" spans="1:5" ht="15" customHeight="1" x14ac:dyDescent="0.2">
      <c r="A301" s="202"/>
      <c r="B301" s="202"/>
      <c r="C301" s="202"/>
      <c r="D301" s="202"/>
      <c r="E301" s="202"/>
    </row>
    <row r="302" spans="1:5" ht="15" customHeight="1" x14ac:dyDescent="0.2">
      <c r="A302" s="202"/>
      <c r="B302" s="202"/>
      <c r="C302" s="202"/>
      <c r="D302" s="202"/>
      <c r="E302" s="202"/>
    </row>
    <row r="303" spans="1:5" ht="15" customHeight="1" x14ac:dyDescent="0.2">
      <c r="A303" s="202"/>
      <c r="B303" s="202"/>
      <c r="C303" s="202"/>
      <c r="D303" s="202"/>
      <c r="E303" s="202"/>
    </row>
    <row r="304" spans="1:5" ht="15" customHeight="1" x14ac:dyDescent="0.2">
      <c r="A304" s="108"/>
      <c r="B304" s="108"/>
      <c r="C304" s="108"/>
      <c r="D304" s="108"/>
      <c r="E304" s="108"/>
    </row>
    <row r="305" spans="1:5" ht="15" customHeight="1" x14ac:dyDescent="0.25">
      <c r="A305" s="40" t="s">
        <v>1</v>
      </c>
      <c r="B305" s="41"/>
      <c r="C305" s="41"/>
      <c r="D305" s="41"/>
      <c r="E305" s="41"/>
    </row>
    <row r="306" spans="1:5" ht="15" customHeight="1" x14ac:dyDescent="0.2">
      <c r="A306" s="42" t="s">
        <v>47</v>
      </c>
      <c r="E306" t="s">
        <v>48</v>
      </c>
    </row>
    <row r="307" spans="1:5" ht="15" customHeight="1" x14ac:dyDescent="0.25">
      <c r="B307" s="40"/>
      <c r="C307" s="41"/>
      <c r="D307" s="41"/>
      <c r="E307" s="44"/>
    </row>
    <row r="308" spans="1:5" ht="15" customHeight="1" x14ac:dyDescent="0.2">
      <c r="A308" s="45"/>
      <c r="B308" s="45"/>
      <c r="C308" s="46" t="s">
        <v>49</v>
      </c>
      <c r="D308" s="47" t="s">
        <v>50</v>
      </c>
      <c r="E308" s="65" t="s">
        <v>51</v>
      </c>
    </row>
    <row r="309" spans="1:5" ht="15" customHeight="1" x14ac:dyDescent="0.2">
      <c r="A309" s="67"/>
      <c r="B309" s="109"/>
      <c r="C309" s="68"/>
      <c r="D309" s="101" t="s">
        <v>91</v>
      </c>
      <c r="E309" s="90">
        <f>4525.4+266.2</f>
        <v>4791.5999999999995</v>
      </c>
    </row>
    <row r="310" spans="1:5" ht="15" customHeight="1" x14ac:dyDescent="0.2">
      <c r="A310" s="67"/>
      <c r="B310" s="109"/>
      <c r="C310" s="71" t="s">
        <v>53</v>
      </c>
      <c r="D310" s="92"/>
      <c r="E310" s="93">
        <f>SUM(E309:E309)</f>
        <v>4791.5999999999995</v>
      </c>
    </row>
    <row r="311" spans="1:5" ht="15" customHeight="1" x14ac:dyDescent="0.2"/>
    <row r="312" spans="1:5" ht="15" customHeight="1" x14ac:dyDescent="0.2"/>
    <row r="313" spans="1:5" ht="15" customHeight="1" x14ac:dyDescent="0.25">
      <c r="A313" s="58" t="s">
        <v>16</v>
      </c>
      <c r="B313" s="60"/>
      <c r="C313" s="60"/>
      <c r="D313" s="43"/>
      <c r="E313" s="43"/>
    </row>
    <row r="314" spans="1:5" ht="15" customHeight="1" x14ac:dyDescent="0.2">
      <c r="A314" s="61" t="s">
        <v>73</v>
      </c>
      <c r="B314" s="41"/>
      <c r="C314" s="41"/>
      <c r="D314" s="41"/>
      <c r="E314" s="83" t="s">
        <v>96</v>
      </c>
    </row>
    <row r="315" spans="1:5" ht="15" customHeight="1" x14ac:dyDescent="0.2">
      <c r="A315" s="62"/>
      <c r="B315" s="110"/>
      <c r="C315" s="60"/>
      <c r="D315" s="62"/>
      <c r="E315" s="111"/>
    </row>
    <row r="316" spans="1:5" ht="15" customHeight="1" x14ac:dyDescent="0.2">
      <c r="B316" s="45"/>
      <c r="C316" s="65" t="s">
        <v>49</v>
      </c>
      <c r="D316" s="77" t="s">
        <v>54</v>
      </c>
      <c r="E316" s="65" t="s">
        <v>51</v>
      </c>
    </row>
    <row r="317" spans="1:5" ht="15" customHeight="1" x14ac:dyDescent="0.2">
      <c r="B317" s="112"/>
      <c r="C317" s="68">
        <v>2212</v>
      </c>
      <c r="D317" s="69" t="s">
        <v>93</v>
      </c>
      <c r="E317" s="90">
        <f>4525.4+266.2</f>
        <v>4791.5999999999995</v>
      </c>
    </row>
    <row r="318" spans="1:5" ht="15" customHeight="1" x14ac:dyDescent="0.2">
      <c r="B318" s="107"/>
      <c r="C318" s="71" t="s">
        <v>53</v>
      </c>
      <c r="D318" s="113"/>
      <c r="E318" s="93">
        <f>SUM(E317:E317)</f>
        <v>4791.5999999999995</v>
      </c>
    </row>
    <row r="319" spans="1:5" ht="15" customHeight="1" x14ac:dyDescent="0.2"/>
    <row r="320" spans="1:5" ht="15" customHeight="1" x14ac:dyDescent="0.2"/>
    <row r="321" spans="1:5" ht="15" customHeight="1" x14ac:dyDescent="0.25">
      <c r="A321" s="38" t="s">
        <v>413</v>
      </c>
    </row>
    <row r="322" spans="1:5" ht="15" customHeight="1" x14ac:dyDescent="0.2">
      <c r="A322" s="201" t="s">
        <v>45</v>
      </c>
      <c r="B322" s="201"/>
      <c r="C322" s="201"/>
      <c r="D322" s="201"/>
      <c r="E322" s="201"/>
    </row>
    <row r="323" spans="1:5" ht="15" customHeight="1" x14ac:dyDescent="0.2">
      <c r="A323" s="202" t="s">
        <v>491</v>
      </c>
      <c r="B323" s="202"/>
      <c r="C323" s="202"/>
      <c r="D323" s="202"/>
      <c r="E323" s="202"/>
    </row>
    <row r="324" spans="1:5" ht="15" customHeight="1" x14ac:dyDescent="0.2">
      <c r="A324" s="202"/>
      <c r="B324" s="202"/>
      <c r="C324" s="202"/>
      <c r="D324" s="202"/>
      <c r="E324" s="202"/>
    </row>
    <row r="325" spans="1:5" ht="15" customHeight="1" x14ac:dyDescent="0.2">
      <c r="A325" s="202"/>
      <c r="B325" s="202"/>
      <c r="C325" s="202"/>
      <c r="D325" s="202"/>
      <c r="E325" s="202"/>
    </row>
    <row r="326" spans="1:5" ht="15" customHeight="1" x14ac:dyDescent="0.2">
      <c r="A326" s="202"/>
      <c r="B326" s="202"/>
      <c r="C326" s="202"/>
      <c r="D326" s="202"/>
      <c r="E326" s="202"/>
    </row>
    <row r="327" spans="1:5" ht="15" customHeight="1" x14ac:dyDescent="0.2">
      <c r="A327" s="202"/>
      <c r="B327" s="202"/>
      <c r="C327" s="202"/>
      <c r="D327" s="202"/>
      <c r="E327" s="202"/>
    </row>
    <row r="328" spans="1:5" ht="15" customHeight="1" x14ac:dyDescent="0.2">
      <c r="A328" s="202"/>
      <c r="B328" s="202"/>
      <c r="C328" s="202"/>
      <c r="D328" s="202"/>
      <c r="E328" s="202"/>
    </row>
    <row r="329" spans="1:5" ht="15" customHeight="1" x14ac:dyDescent="0.2">
      <c r="A329" s="202"/>
      <c r="B329" s="202"/>
      <c r="C329" s="202"/>
      <c r="D329" s="202"/>
      <c r="E329" s="202"/>
    </row>
    <row r="330" spans="1:5" ht="15" customHeight="1" x14ac:dyDescent="0.2">
      <c r="A330" s="202"/>
      <c r="B330" s="202"/>
      <c r="C330" s="202"/>
      <c r="D330" s="202"/>
      <c r="E330" s="202"/>
    </row>
    <row r="331" spans="1:5" ht="15" customHeight="1" x14ac:dyDescent="0.2">
      <c r="A331" s="108"/>
      <c r="B331" s="108"/>
      <c r="C331" s="108"/>
      <c r="D331" s="108"/>
      <c r="E331" s="108"/>
    </row>
    <row r="332" spans="1:5" ht="15" customHeight="1" x14ac:dyDescent="0.25">
      <c r="A332" s="40" t="s">
        <v>1</v>
      </c>
      <c r="B332" s="41"/>
      <c r="C332" s="41"/>
      <c r="D332" s="41"/>
      <c r="E332" s="41"/>
    </row>
    <row r="333" spans="1:5" ht="15" customHeight="1" x14ac:dyDescent="0.2">
      <c r="A333" s="42" t="s">
        <v>47</v>
      </c>
      <c r="E333" t="s">
        <v>48</v>
      </c>
    </row>
    <row r="334" spans="1:5" ht="15" customHeight="1" x14ac:dyDescent="0.25">
      <c r="B334" s="40"/>
      <c r="C334" s="41"/>
      <c r="D334" s="41"/>
      <c r="E334" s="44"/>
    </row>
    <row r="335" spans="1:5" ht="15" customHeight="1" x14ac:dyDescent="0.2">
      <c r="A335" s="45"/>
      <c r="B335" s="45"/>
      <c r="C335" s="46" t="s">
        <v>49</v>
      </c>
      <c r="D335" s="47" t="s">
        <v>50</v>
      </c>
      <c r="E335" s="65" t="s">
        <v>51</v>
      </c>
    </row>
    <row r="336" spans="1:5" ht="15" customHeight="1" x14ac:dyDescent="0.2">
      <c r="A336" s="67"/>
      <c r="B336" s="109"/>
      <c r="C336" s="68"/>
      <c r="D336" s="101" t="s">
        <v>91</v>
      </c>
      <c r="E336" s="90">
        <f>28494472.85+1676145.46</f>
        <v>30170618.310000002</v>
      </c>
    </row>
    <row r="337" spans="1:5" ht="15" customHeight="1" x14ac:dyDescent="0.2">
      <c r="A337" s="67"/>
      <c r="B337" s="109"/>
      <c r="C337" s="71" t="s">
        <v>53</v>
      </c>
      <c r="D337" s="92"/>
      <c r="E337" s="93">
        <f>SUM(E336:E336)</f>
        <v>30170618.310000002</v>
      </c>
    </row>
    <row r="338" spans="1:5" ht="15" customHeight="1" x14ac:dyDescent="0.2"/>
    <row r="339" spans="1:5" ht="15" customHeight="1" x14ac:dyDescent="0.25">
      <c r="A339" s="58" t="s">
        <v>16</v>
      </c>
      <c r="B339" s="60"/>
      <c r="C339" s="60"/>
      <c r="D339" s="43"/>
      <c r="E339" s="43"/>
    </row>
    <row r="340" spans="1:5" ht="15" customHeight="1" x14ac:dyDescent="0.2">
      <c r="A340" s="61" t="s">
        <v>73</v>
      </c>
      <c r="B340" s="41"/>
      <c r="C340" s="41"/>
      <c r="D340" s="41"/>
      <c r="E340" s="83" t="s">
        <v>96</v>
      </c>
    </row>
    <row r="341" spans="1:5" ht="15" customHeight="1" x14ac:dyDescent="0.2">
      <c r="A341" s="62"/>
      <c r="B341" s="110"/>
      <c r="C341" s="60"/>
      <c r="D341" s="62"/>
      <c r="E341" s="111"/>
    </row>
    <row r="342" spans="1:5" ht="15" customHeight="1" x14ac:dyDescent="0.2">
      <c r="B342" s="45"/>
      <c r="C342" s="65" t="s">
        <v>49</v>
      </c>
      <c r="D342" s="77" t="s">
        <v>54</v>
      </c>
      <c r="E342" s="65" t="s">
        <v>51</v>
      </c>
    </row>
    <row r="343" spans="1:5" ht="15" customHeight="1" x14ac:dyDescent="0.2">
      <c r="B343" s="112"/>
      <c r="C343" s="68">
        <v>2212</v>
      </c>
      <c r="D343" s="69" t="s">
        <v>93</v>
      </c>
      <c r="E343" s="90">
        <v>30170618.309999999</v>
      </c>
    </row>
    <row r="344" spans="1:5" ht="15" customHeight="1" x14ac:dyDescent="0.2">
      <c r="B344" s="107"/>
      <c r="C344" s="71" t="s">
        <v>53</v>
      </c>
      <c r="D344" s="113"/>
      <c r="E344" s="93">
        <f>SUM(E343:E343)</f>
        <v>30170618.309999999</v>
      </c>
    </row>
    <row r="345" spans="1:5" ht="15" customHeight="1" x14ac:dyDescent="0.2"/>
    <row r="346" spans="1:5" ht="15" customHeight="1" x14ac:dyDescent="0.2"/>
    <row r="347" spans="1:5" ht="15" customHeight="1" x14ac:dyDescent="0.25">
      <c r="A347" s="38" t="s">
        <v>414</v>
      </c>
    </row>
    <row r="348" spans="1:5" ht="15" customHeight="1" x14ac:dyDescent="0.2">
      <c r="A348" s="201" t="s">
        <v>45</v>
      </c>
      <c r="B348" s="201"/>
      <c r="C348" s="201"/>
      <c r="D348" s="201"/>
      <c r="E348" s="201"/>
    </row>
    <row r="349" spans="1:5" ht="15" customHeight="1" x14ac:dyDescent="0.2">
      <c r="A349" s="202" t="s">
        <v>492</v>
      </c>
      <c r="B349" s="202"/>
      <c r="C349" s="202"/>
      <c r="D349" s="202"/>
      <c r="E349" s="202"/>
    </row>
    <row r="350" spans="1:5" ht="15" customHeight="1" x14ac:dyDescent="0.2">
      <c r="A350" s="202"/>
      <c r="B350" s="202"/>
      <c r="C350" s="202"/>
      <c r="D350" s="202"/>
      <c r="E350" s="202"/>
    </row>
    <row r="351" spans="1:5" ht="15" customHeight="1" x14ac:dyDescent="0.2">
      <c r="A351" s="202"/>
      <c r="B351" s="202"/>
      <c r="C351" s="202"/>
      <c r="D351" s="202"/>
      <c r="E351" s="202"/>
    </row>
    <row r="352" spans="1:5" ht="15" customHeight="1" x14ac:dyDescent="0.2">
      <c r="A352" s="202"/>
      <c r="B352" s="202"/>
      <c r="C352" s="202"/>
      <c r="D352" s="202"/>
      <c r="E352" s="202"/>
    </row>
    <row r="353" spans="1:5" ht="15" customHeight="1" x14ac:dyDescent="0.2">
      <c r="A353" s="202"/>
      <c r="B353" s="202"/>
      <c r="C353" s="202"/>
      <c r="D353" s="202"/>
      <c r="E353" s="202"/>
    </row>
    <row r="354" spans="1:5" ht="15" customHeight="1" x14ac:dyDescent="0.2">
      <c r="A354" s="202"/>
      <c r="B354" s="202"/>
      <c r="C354" s="202"/>
      <c r="D354" s="202"/>
      <c r="E354" s="202"/>
    </row>
    <row r="355" spans="1:5" ht="15" customHeight="1" x14ac:dyDescent="0.2">
      <c r="A355" s="202"/>
      <c r="B355" s="202"/>
      <c r="C355" s="202"/>
      <c r="D355" s="202"/>
      <c r="E355" s="202"/>
    </row>
    <row r="356" spans="1:5" ht="15" customHeight="1" x14ac:dyDescent="0.2">
      <c r="A356" s="202"/>
      <c r="B356" s="202"/>
      <c r="C356" s="202"/>
      <c r="D356" s="202"/>
      <c r="E356" s="202"/>
    </row>
    <row r="357" spans="1:5" ht="15" customHeight="1" x14ac:dyDescent="0.2">
      <c r="A357" s="108"/>
      <c r="B357" s="108"/>
      <c r="C357" s="108"/>
      <c r="D357" s="108"/>
      <c r="E357" s="108"/>
    </row>
    <row r="358" spans="1:5" ht="15" customHeight="1" x14ac:dyDescent="0.25">
      <c r="A358" s="40" t="s">
        <v>1</v>
      </c>
      <c r="B358" s="41"/>
      <c r="C358" s="41"/>
      <c r="D358" s="41"/>
      <c r="E358" s="41"/>
    </row>
    <row r="359" spans="1:5" ht="15" customHeight="1" x14ac:dyDescent="0.2">
      <c r="A359" s="42" t="s">
        <v>47</v>
      </c>
      <c r="E359" t="s">
        <v>48</v>
      </c>
    </row>
    <row r="360" spans="1:5" ht="15" customHeight="1" x14ac:dyDescent="0.25">
      <c r="B360" s="40"/>
      <c r="C360" s="41"/>
      <c r="D360" s="41"/>
      <c r="E360" s="44"/>
    </row>
    <row r="361" spans="1:5" ht="15" customHeight="1" x14ac:dyDescent="0.2">
      <c r="A361" s="45"/>
      <c r="B361" s="45"/>
      <c r="C361" s="46" t="s">
        <v>49</v>
      </c>
      <c r="D361" s="47" t="s">
        <v>50</v>
      </c>
      <c r="E361" s="65" t="s">
        <v>51</v>
      </c>
    </row>
    <row r="362" spans="1:5" ht="15" customHeight="1" x14ac:dyDescent="0.2">
      <c r="A362" s="67"/>
      <c r="B362" s="109"/>
      <c r="C362" s="68"/>
      <c r="D362" s="101" t="s">
        <v>91</v>
      </c>
      <c r="E362" s="90">
        <v>15100.8</v>
      </c>
    </row>
    <row r="363" spans="1:5" ht="15" customHeight="1" x14ac:dyDescent="0.2">
      <c r="A363" s="67"/>
      <c r="B363" s="109"/>
      <c r="C363" s="71" t="s">
        <v>53</v>
      </c>
      <c r="D363" s="92"/>
      <c r="E363" s="93">
        <f>SUM(E362:E362)</f>
        <v>15100.8</v>
      </c>
    </row>
    <row r="364" spans="1:5" ht="15" customHeight="1" x14ac:dyDescent="0.2"/>
    <row r="365" spans="1:5" ht="15" customHeight="1" x14ac:dyDescent="0.25">
      <c r="A365" s="58" t="s">
        <v>16</v>
      </c>
      <c r="B365" s="60"/>
      <c r="C365" s="60"/>
      <c r="D365" s="43"/>
      <c r="E365" s="43"/>
    </row>
    <row r="366" spans="1:5" ht="15" customHeight="1" x14ac:dyDescent="0.2">
      <c r="A366" s="61" t="s">
        <v>73</v>
      </c>
      <c r="B366" s="41"/>
      <c r="C366" s="41"/>
      <c r="D366" s="41"/>
      <c r="E366" s="83" t="s">
        <v>74</v>
      </c>
    </row>
    <row r="367" spans="1:5" ht="15" customHeight="1" x14ac:dyDescent="0.2">
      <c r="A367" s="62"/>
      <c r="B367" s="110"/>
      <c r="C367" s="60"/>
      <c r="D367" s="62"/>
      <c r="E367" s="111"/>
    </row>
    <row r="368" spans="1:5" ht="15" customHeight="1" x14ac:dyDescent="0.2">
      <c r="B368" s="45"/>
      <c r="C368" s="65" t="s">
        <v>49</v>
      </c>
      <c r="D368" s="77" t="s">
        <v>54</v>
      </c>
      <c r="E368" s="65" t="s">
        <v>51</v>
      </c>
    </row>
    <row r="369" spans="1:5" ht="15" customHeight="1" x14ac:dyDescent="0.2">
      <c r="B369" s="112"/>
      <c r="C369" s="68">
        <v>3122</v>
      </c>
      <c r="D369" s="69" t="s">
        <v>93</v>
      </c>
      <c r="E369" s="90">
        <v>15100.8</v>
      </c>
    </row>
    <row r="370" spans="1:5" ht="15" customHeight="1" x14ac:dyDescent="0.2">
      <c r="B370" s="107"/>
      <c r="C370" s="71" t="s">
        <v>53</v>
      </c>
      <c r="D370" s="113"/>
      <c r="E370" s="114">
        <f>SUM(E369:E369)</f>
        <v>15100.8</v>
      </c>
    </row>
    <row r="371" spans="1:5" ht="15" customHeight="1" x14ac:dyDescent="0.2"/>
    <row r="372" spans="1:5" ht="15" customHeight="1" x14ac:dyDescent="0.2"/>
    <row r="373" spans="1:5" ht="15" customHeight="1" x14ac:dyDescent="0.25">
      <c r="A373" s="38" t="s">
        <v>415</v>
      </c>
    </row>
    <row r="374" spans="1:5" ht="15" customHeight="1" x14ac:dyDescent="0.2">
      <c r="A374" s="201" t="s">
        <v>45</v>
      </c>
      <c r="B374" s="201"/>
      <c r="C374" s="201"/>
      <c r="D374" s="201"/>
      <c r="E374" s="201"/>
    </row>
    <row r="375" spans="1:5" ht="15" customHeight="1" x14ac:dyDescent="0.2">
      <c r="A375" s="202" t="s">
        <v>493</v>
      </c>
      <c r="B375" s="202"/>
      <c r="C375" s="202"/>
      <c r="D375" s="202"/>
      <c r="E375" s="202"/>
    </row>
    <row r="376" spans="1:5" ht="15" customHeight="1" x14ac:dyDescent="0.2">
      <c r="A376" s="202"/>
      <c r="B376" s="202"/>
      <c r="C376" s="202"/>
      <c r="D376" s="202"/>
      <c r="E376" s="202"/>
    </row>
    <row r="377" spans="1:5" ht="15" customHeight="1" x14ac:dyDescent="0.2">
      <c r="A377" s="202"/>
      <c r="B377" s="202"/>
      <c r="C377" s="202"/>
      <c r="D377" s="202"/>
      <c r="E377" s="202"/>
    </row>
    <row r="378" spans="1:5" ht="15" customHeight="1" x14ac:dyDescent="0.2">
      <c r="A378" s="202"/>
      <c r="B378" s="202"/>
      <c r="C378" s="202"/>
      <c r="D378" s="202"/>
      <c r="E378" s="202"/>
    </row>
    <row r="379" spans="1:5" ht="15" customHeight="1" x14ac:dyDescent="0.2">
      <c r="A379" s="202"/>
      <c r="B379" s="202"/>
      <c r="C379" s="202"/>
      <c r="D379" s="202"/>
      <c r="E379" s="202"/>
    </row>
    <row r="380" spans="1:5" ht="15" customHeight="1" x14ac:dyDescent="0.2">
      <c r="A380" s="202"/>
      <c r="B380" s="202"/>
      <c r="C380" s="202"/>
      <c r="D380" s="202"/>
      <c r="E380" s="202"/>
    </row>
    <row r="381" spans="1:5" ht="15" customHeight="1" x14ac:dyDescent="0.2">
      <c r="A381" s="202"/>
      <c r="B381" s="202"/>
      <c r="C381" s="202"/>
      <c r="D381" s="202"/>
      <c r="E381" s="202"/>
    </row>
    <row r="382" spans="1:5" ht="15" customHeight="1" x14ac:dyDescent="0.2">
      <c r="A382" s="202"/>
      <c r="B382" s="202"/>
      <c r="C382" s="202"/>
      <c r="D382" s="202"/>
      <c r="E382" s="202"/>
    </row>
    <row r="383" spans="1:5" ht="15" customHeight="1" x14ac:dyDescent="0.2">
      <c r="A383" s="108"/>
      <c r="B383" s="108"/>
      <c r="C383" s="108"/>
      <c r="D383" s="108"/>
      <c r="E383" s="108"/>
    </row>
    <row r="384" spans="1:5" ht="15" customHeight="1" x14ac:dyDescent="0.25">
      <c r="A384" s="40" t="s">
        <v>1</v>
      </c>
      <c r="B384" s="41"/>
      <c r="C384" s="41"/>
      <c r="D384" s="41"/>
      <c r="E384" s="41"/>
    </row>
    <row r="385" spans="1:5" ht="15" customHeight="1" x14ac:dyDescent="0.2">
      <c r="A385" s="42" t="s">
        <v>47</v>
      </c>
      <c r="E385" t="s">
        <v>48</v>
      </c>
    </row>
    <row r="386" spans="1:5" ht="15" customHeight="1" x14ac:dyDescent="0.25">
      <c r="B386" s="40"/>
      <c r="C386" s="41"/>
      <c r="D386" s="41"/>
      <c r="E386" s="44"/>
    </row>
    <row r="387" spans="1:5" ht="15" customHeight="1" x14ac:dyDescent="0.2">
      <c r="A387" s="45"/>
      <c r="B387" s="45"/>
      <c r="C387" s="46" t="s">
        <v>49</v>
      </c>
      <c r="D387" s="47" t="s">
        <v>50</v>
      </c>
      <c r="E387" s="65" t="s">
        <v>51</v>
      </c>
    </row>
    <row r="388" spans="1:5" ht="15" customHeight="1" x14ac:dyDescent="0.2">
      <c r="A388" s="67"/>
      <c r="B388" s="109"/>
      <c r="C388" s="68"/>
      <c r="D388" s="101" t="s">
        <v>91</v>
      </c>
      <c r="E388" s="90">
        <v>1145492.3799999999</v>
      </c>
    </row>
    <row r="389" spans="1:5" ht="15" customHeight="1" x14ac:dyDescent="0.2">
      <c r="A389" s="67"/>
      <c r="B389" s="109"/>
      <c r="C389" s="71" t="s">
        <v>53</v>
      </c>
      <c r="D389" s="92"/>
      <c r="E389" s="93">
        <f>SUM(E388:E388)</f>
        <v>1145492.3799999999</v>
      </c>
    </row>
    <row r="390" spans="1:5" ht="15" customHeight="1" x14ac:dyDescent="0.2"/>
    <row r="391" spans="1:5" ht="15" customHeight="1" x14ac:dyDescent="0.25">
      <c r="A391" s="58" t="s">
        <v>16</v>
      </c>
      <c r="B391" s="60"/>
      <c r="C391" s="60"/>
      <c r="D391" s="43"/>
      <c r="E391" s="43"/>
    </row>
    <row r="392" spans="1:5" ht="15" customHeight="1" x14ac:dyDescent="0.2">
      <c r="A392" s="61" t="s">
        <v>73</v>
      </c>
      <c r="B392" s="41"/>
      <c r="C392" s="41"/>
      <c r="D392" s="41"/>
      <c r="E392" s="83" t="s">
        <v>74</v>
      </c>
    </row>
    <row r="393" spans="1:5" ht="15" customHeight="1" x14ac:dyDescent="0.2">
      <c r="A393" s="62"/>
      <c r="B393" s="110"/>
      <c r="C393" s="60"/>
      <c r="D393" s="62"/>
      <c r="E393" s="111"/>
    </row>
    <row r="394" spans="1:5" ht="15" customHeight="1" x14ac:dyDescent="0.2">
      <c r="B394" s="45"/>
      <c r="C394" s="65" t="s">
        <v>49</v>
      </c>
      <c r="D394" s="77" t="s">
        <v>54</v>
      </c>
      <c r="E394" s="65" t="s">
        <v>51</v>
      </c>
    </row>
    <row r="395" spans="1:5" ht="15" customHeight="1" x14ac:dyDescent="0.2">
      <c r="B395" s="112"/>
      <c r="C395" s="68">
        <v>3114</v>
      </c>
      <c r="D395" s="69" t="s">
        <v>93</v>
      </c>
      <c r="E395" s="90">
        <f>23726.11+6709.45+7053.88+1108002.94</f>
        <v>1145492.3799999999</v>
      </c>
    </row>
    <row r="396" spans="1:5" ht="15" customHeight="1" x14ac:dyDescent="0.2">
      <c r="B396" s="107"/>
      <c r="C396" s="71" t="s">
        <v>53</v>
      </c>
      <c r="D396" s="113"/>
      <c r="E396" s="114">
        <f>SUM(E395:E395)</f>
        <v>1145492.3799999999</v>
      </c>
    </row>
    <row r="397" spans="1:5" ht="15" customHeight="1" x14ac:dyDescent="0.2"/>
    <row r="398" spans="1:5" ht="15" customHeight="1" x14ac:dyDescent="0.2"/>
    <row r="399" spans="1:5" ht="15" customHeight="1" x14ac:dyDescent="0.25">
      <c r="A399" s="38" t="s">
        <v>416</v>
      </c>
    </row>
    <row r="400" spans="1:5" ht="15" customHeight="1" x14ac:dyDescent="0.2">
      <c r="A400" s="201" t="s">
        <v>45</v>
      </c>
      <c r="B400" s="201"/>
      <c r="C400" s="201"/>
      <c r="D400" s="201"/>
      <c r="E400" s="201"/>
    </row>
    <row r="401" spans="1:5" ht="15" customHeight="1" x14ac:dyDescent="0.2">
      <c r="A401" s="202" t="s">
        <v>494</v>
      </c>
      <c r="B401" s="202"/>
      <c r="C401" s="202"/>
      <c r="D401" s="202"/>
      <c r="E401" s="202"/>
    </row>
    <row r="402" spans="1:5" ht="15" customHeight="1" x14ac:dyDescent="0.2">
      <c r="A402" s="202"/>
      <c r="B402" s="202"/>
      <c r="C402" s="202"/>
      <c r="D402" s="202"/>
      <c r="E402" s="202"/>
    </row>
    <row r="403" spans="1:5" ht="15" customHeight="1" x14ac:dyDescent="0.2">
      <c r="A403" s="202"/>
      <c r="B403" s="202"/>
      <c r="C403" s="202"/>
      <c r="D403" s="202"/>
      <c r="E403" s="202"/>
    </row>
    <row r="404" spans="1:5" ht="15" customHeight="1" x14ac:dyDescent="0.2">
      <c r="A404" s="202"/>
      <c r="B404" s="202"/>
      <c r="C404" s="202"/>
      <c r="D404" s="202"/>
      <c r="E404" s="202"/>
    </row>
    <row r="405" spans="1:5" ht="15" customHeight="1" x14ac:dyDescent="0.2">
      <c r="A405" s="202"/>
      <c r="B405" s="202"/>
      <c r="C405" s="202"/>
      <c r="D405" s="202"/>
      <c r="E405" s="202"/>
    </row>
    <row r="406" spans="1:5" ht="15" customHeight="1" x14ac:dyDescent="0.2">
      <c r="A406" s="202"/>
      <c r="B406" s="202"/>
      <c r="C406" s="202"/>
      <c r="D406" s="202"/>
      <c r="E406" s="202"/>
    </row>
    <row r="407" spans="1:5" ht="15" customHeight="1" x14ac:dyDescent="0.2">
      <c r="A407" s="202"/>
      <c r="B407" s="202"/>
      <c r="C407" s="202"/>
      <c r="D407" s="202"/>
      <c r="E407" s="202"/>
    </row>
    <row r="408" spans="1:5" ht="15" customHeight="1" x14ac:dyDescent="0.2">
      <c r="A408" s="202"/>
      <c r="B408" s="202"/>
      <c r="C408" s="202"/>
      <c r="D408" s="202"/>
      <c r="E408" s="202"/>
    </row>
    <row r="409" spans="1:5" ht="15" customHeight="1" x14ac:dyDescent="0.2">
      <c r="A409" s="108"/>
      <c r="B409" s="108"/>
      <c r="C409" s="108"/>
      <c r="D409" s="108"/>
      <c r="E409" s="108"/>
    </row>
    <row r="410" spans="1:5" ht="15" customHeight="1" x14ac:dyDescent="0.25">
      <c r="A410" s="40" t="s">
        <v>1</v>
      </c>
      <c r="B410" s="41"/>
      <c r="C410" s="41"/>
      <c r="D410" s="41"/>
      <c r="E410" s="41"/>
    </row>
    <row r="411" spans="1:5" ht="15" customHeight="1" x14ac:dyDescent="0.2">
      <c r="A411" s="42" t="s">
        <v>47</v>
      </c>
      <c r="E411" t="s">
        <v>48</v>
      </c>
    </row>
    <row r="412" spans="1:5" ht="15" customHeight="1" x14ac:dyDescent="0.25">
      <c r="B412" s="40"/>
      <c r="C412" s="41"/>
      <c r="D412" s="41"/>
      <c r="E412" s="44"/>
    </row>
    <row r="413" spans="1:5" ht="15" customHeight="1" x14ac:dyDescent="0.2">
      <c r="A413" s="45"/>
      <c r="B413" s="45"/>
      <c r="C413" s="46" t="s">
        <v>49</v>
      </c>
      <c r="D413" s="47" t="s">
        <v>50</v>
      </c>
      <c r="E413" s="65" t="s">
        <v>51</v>
      </c>
    </row>
    <row r="414" spans="1:5" ht="15" customHeight="1" x14ac:dyDescent="0.2">
      <c r="A414" s="67"/>
      <c r="B414" s="109"/>
      <c r="C414" s="68"/>
      <c r="D414" s="101" t="s">
        <v>91</v>
      </c>
      <c r="E414" s="90">
        <v>223299.79</v>
      </c>
    </row>
    <row r="415" spans="1:5" ht="15" customHeight="1" x14ac:dyDescent="0.2">
      <c r="A415" s="67"/>
      <c r="B415" s="109"/>
      <c r="C415" s="71" t="s">
        <v>53</v>
      </c>
      <c r="D415" s="92"/>
      <c r="E415" s="93">
        <f>SUM(E414:E414)</f>
        <v>223299.79</v>
      </c>
    </row>
    <row r="416" spans="1:5" ht="15" customHeight="1" x14ac:dyDescent="0.2"/>
    <row r="417" spans="1:5" ht="15" customHeight="1" x14ac:dyDescent="0.2"/>
    <row r="418" spans="1:5" ht="15" customHeight="1" x14ac:dyDescent="0.25">
      <c r="A418" s="58" t="s">
        <v>16</v>
      </c>
      <c r="B418" s="60"/>
      <c r="C418" s="60"/>
      <c r="D418" s="43"/>
      <c r="E418" s="43"/>
    </row>
    <row r="419" spans="1:5" ht="15" customHeight="1" x14ac:dyDescent="0.2">
      <c r="A419" s="61" t="s">
        <v>73</v>
      </c>
      <c r="B419" s="41"/>
      <c r="C419" s="41"/>
      <c r="D419" s="41"/>
      <c r="E419" s="83" t="s">
        <v>74</v>
      </c>
    </row>
    <row r="420" spans="1:5" ht="15" customHeight="1" x14ac:dyDescent="0.2">
      <c r="A420" s="62"/>
      <c r="B420" s="110"/>
      <c r="C420" s="60"/>
      <c r="D420" s="62"/>
      <c r="E420" s="111"/>
    </row>
    <row r="421" spans="1:5" ht="15" customHeight="1" x14ac:dyDescent="0.2">
      <c r="B421" s="45"/>
      <c r="C421" s="65" t="s">
        <v>49</v>
      </c>
      <c r="D421" s="77" t="s">
        <v>54</v>
      </c>
      <c r="E421" s="65" t="s">
        <v>51</v>
      </c>
    </row>
    <row r="422" spans="1:5" ht="15" customHeight="1" x14ac:dyDescent="0.2">
      <c r="B422" s="112"/>
      <c r="C422" s="68">
        <v>3122</v>
      </c>
      <c r="D422" s="69" t="s">
        <v>93</v>
      </c>
      <c r="E422" s="90">
        <v>223299.79</v>
      </c>
    </row>
    <row r="423" spans="1:5" ht="15" customHeight="1" x14ac:dyDescent="0.2">
      <c r="B423" s="107"/>
      <c r="C423" s="71" t="s">
        <v>53</v>
      </c>
      <c r="D423" s="113"/>
      <c r="E423" s="114">
        <f>SUM(E422:E422)</f>
        <v>223299.79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8" t="s">
        <v>417</v>
      </c>
    </row>
    <row r="427" spans="1:5" ht="15" customHeight="1" x14ac:dyDescent="0.2">
      <c r="A427" s="201" t="s">
        <v>45</v>
      </c>
      <c r="B427" s="201"/>
      <c r="C427" s="201"/>
      <c r="D427" s="201"/>
      <c r="E427" s="201"/>
    </row>
    <row r="428" spans="1:5" ht="15" customHeight="1" x14ac:dyDescent="0.2">
      <c r="A428" s="202" t="s">
        <v>495</v>
      </c>
      <c r="B428" s="202"/>
      <c r="C428" s="202"/>
      <c r="D428" s="202"/>
      <c r="E428" s="202"/>
    </row>
    <row r="429" spans="1:5" ht="15" customHeight="1" x14ac:dyDescent="0.2">
      <c r="A429" s="202"/>
      <c r="B429" s="202"/>
      <c r="C429" s="202"/>
      <c r="D429" s="202"/>
      <c r="E429" s="202"/>
    </row>
    <row r="430" spans="1:5" ht="15" customHeight="1" x14ac:dyDescent="0.2">
      <c r="A430" s="202"/>
      <c r="B430" s="202"/>
      <c r="C430" s="202"/>
      <c r="D430" s="202"/>
      <c r="E430" s="202"/>
    </row>
    <row r="431" spans="1:5" ht="15" customHeight="1" x14ac:dyDescent="0.2">
      <c r="A431" s="202"/>
      <c r="B431" s="202"/>
      <c r="C431" s="202"/>
      <c r="D431" s="202"/>
      <c r="E431" s="202"/>
    </row>
    <row r="432" spans="1:5" ht="15" customHeight="1" x14ac:dyDescent="0.2">
      <c r="A432" s="202"/>
      <c r="B432" s="202"/>
      <c r="C432" s="202"/>
      <c r="D432" s="202"/>
      <c r="E432" s="202"/>
    </row>
    <row r="433" spans="1:5" ht="15" customHeight="1" x14ac:dyDescent="0.2">
      <c r="A433" s="202"/>
      <c r="B433" s="202"/>
      <c r="C433" s="202"/>
      <c r="D433" s="202"/>
      <c r="E433" s="202"/>
    </row>
    <row r="434" spans="1:5" ht="15" customHeight="1" x14ac:dyDescent="0.2">
      <c r="A434" s="202"/>
      <c r="B434" s="202"/>
      <c r="C434" s="202"/>
      <c r="D434" s="202"/>
      <c r="E434" s="202"/>
    </row>
    <row r="435" spans="1:5" ht="15" customHeight="1" x14ac:dyDescent="0.2">
      <c r="A435" s="202"/>
      <c r="B435" s="202"/>
      <c r="C435" s="202"/>
      <c r="D435" s="202"/>
      <c r="E435" s="202"/>
    </row>
    <row r="436" spans="1:5" ht="15" customHeight="1" x14ac:dyDescent="0.2">
      <c r="A436" s="202"/>
      <c r="B436" s="202"/>
      <c r="C436" s="202"/>
      <c r="D436" s="202"/>
      <c r="E436" s="202"/>
    </row>
    <row r="437" spans="1:5" ht="15" customHeight="1" x14ac:dyDescent="0.2">
      <c r="A437" s="108"/>
      <c r="B437" s="108"/>
      <c r="C437" s="108"/>
      <c r="D437" s="108"/>
      <c r="E437" s="108"/>
    </row>
    <row r="438" spans="1:5" ht="15" customHeight="1" x14ac:dyDescent="0.25">
      <c r="A438" s="40" t="s">
        <v>1</v>
      </c>
      <c r="B438" s="41"/>
      <c r="C438" s="41"/>
      <c r="D438" s="41"/>
      <c r="E438" s="41"/>
    </row>
    <row r="439" spans="1:5" ht="15" customHeight="1" x14ac:dyDescent="0.2">
      <c r="A439" s="42" t="s">
        <v>47</v>
      </c>
      <c r="E439" t="s">
        <v>48</v>
      </c>
    </row>
    <row r="440" spans="1:5" ht="15" customHeight="1" x14ac:dyDescent="0.25">
      <c r="B440" s="40"/>
      <c r="C440" s="41"/>
      <c r="D440" s="41"/>
      <c r="E440" s="44"/>
    </row>
    <row r="441" spans="1:5" ht="15" customHeight="1" x14ac:dyDescent="0.2">
      <c r="A441" s="45"/>
      <c r="B441" s="45"/>
      <c r="C441" s="46" t="s">
        <v>49</v>
      </c>
      <c r="D441" s="47" t="s">
        <v>50</v>
      </c>
      <c r="E441" s="65" t="s">
        <v>51</v>
      </c>
    </row>
    <row r="442" spans="1:5" ht="15" customHeight="1" x14ac:dyDescent="0.2">
      <c r="A442" s="67"/>
      <c r="B442" s="109"/>
      <c r="C442" s="68"/>
      <c r="D442" s="101" t="s">
        <v>91</v>
      </c>
      <c r="E442" s="90">
        <f>5610.52+3225.39</f>
        <v>8835.91</v>
      </c>
    </row>
    <row r="443" spans="1:5" ht="15" customHeight="1" x14ac:dyDescent="0.2">
      <c r="A443" s="67"/>
      <c r="B443" s="109"/>
      <c r="C443" s="71" t="s">
        <v>53</v>
      </c>
      <c r="D443" s="92"/>
      <c r="E443" s="93">
        <f>SUM(E442:E442)</f>
        <v>8835.91</v>
      </c>
    </row>
    <row r="444" spans="1:5" ht="15" customHeight="1" x14ac:dyDescent="0.2"/>
    <row r="445" spans="1:5" ht="15" customHeight="1" x14ac:dyDescent="0.25">
      <c r="A445" s="58" t="s">
        <v>16</v>
      </c>
      <c r="B445" s="60"/>
      <c r="C445" s="60"/>
      <c r="D445" s="43"/>
      <c r="E445" s="43"/>
    </row>
    <row r="446" spans="1:5" ht="15" customHeight="1" x14ac:dyDescent="0.2">
      <c r="A446" s="61" t="s">
        <v>73</v>
      </c>
      <c r="B446" s="41"/>
      <c r="C446" s="41"/>
      <c r="D446" s="41"/>
      <c r="E446" s="83" t="s">
        <v>74</v>
      </c>
    </row>
    <row r="447" spans="1:5" ht="15" customHeight="1" x14ac:dyDescent="0.2">
      <c r="A447" s="62"/>
      <c r="B447" s="110"/>
      <c r="C447" s="60"/>
      <c r="D447" s="62"/>
      <c r="E447" s="111"/>
    </row>
    <row r="448" spans="1:5" ht="15" customHeight="1" x14ac:dyDescent="0.2">
      <c r="B448" s="45"/>
      <c r="C448" s="65" t="s">
        <v>49</v>
      </c>
      <c r="D448" s="77" t="s">
        <v>54</v>
      </c>
      <c r="E448" s="65" t="s">
        <v>51</v>
      </c>
    </row>
    <row r="449" spans="1:5" ht="15" customHeight="1" x14ac:dyDescent="0.2">
      <c r="B449" s="112"/>
      <c r="C449" s="68">
        <v>3121</v>
      </c>
      <c r="D449" s="69" t="s">
        <v>93</v>
      </c>
      <c r="E449" s="90">
        <f>5610.52+3225.39</f>
        <v>8835.91</v>
      </c>
    </row>
    <row r="450" spans="1:5" ht="15" customHeight="1" x14ac:dyDescent="0.2">
      <c r="B450" s="107"/>
      <c r="C450" s="71" t="s">
        <v>53</v>
      </c>
      <c r="D450" s="113"/>
      <c r="E450" s="114">
        <f>SUM(E449:E449)</f>
        <v>8835.91</v>
      </c>
    </row>
    <row r="451" spans="1:5" ht="15" customHeight="1" x14ac:dyDescent="0.2"/>
    <row r="452" spans="1:5" ht="15" customHeight="1" x14ac:dyDescent="0.2"/>
    <row r="453" spans="1:5" ht="15" customHeight="1" x14ac:dyDescent="0.25">
      <c r="A453" s="38" t="s">
        <v>418</v>
      </c>
    </row>
    <row r="454" spans="1:5" ht="15" customHeight="1" x14ac:dyDescent="0.2">
      <c r="A454" s="201" t="s">
        <v>45</v>
      </c>
      <c r="B454" s="201"/>
      <c r="C454" s="201"/>
      <c r="D454" s="201"/>
      <c r="E454" s="201"/>
    </row>
    <row r="455" spans="1:5" ht="15" customHeight="1" x14ac:dyDescent="0.2">
      <c r="A455" s="202" t="s">
        <v>496</v>
      </c>
      <c r="B455" s="202"/>
      <c r="C455" s="202"/>
      <c r="D455" s="202"/>
      <c r="E455" s="202"/>
    </row>
    <row r="456" spans="1:5" ht="15" customHeight="1" x14ac:dyDescent="0.2">
      <c r="A456" s="202"/>
      <c r="B456" s="202"/>
      <c r="C456" s="202"/>
      <c r="D456" s="202"/>
      <c r="E456" s="202"/>
    </row>
    <row r="457" spans="1:5" ht="15" customHeight="1" x14ac:dyDescent="0.2">
      <c r="A457" s="202"/>
      <c r="B457" s="202"/>
      <c r="C457" s="202"/>
      <c r="D457" s="202"/>
      <c r="E457" s="202"/>
    </row>
    <row r="458" spans="1:5" ht="15" customHeight="1" x14ac:dyDescent="0.2">
      <c r="A458" s="202"/>
      <c r="B458" s="202"/>
      <c r="C458" s="202"/>
      <c r="D458" s="202"/>
      <c r="E458" s="202"/>
    </row>
    <row r="459" spans="1:5" ht="15" customHeight="1" x14ac:dyDescent="0.2">
      <c r="A459" s="202"/>
      <c r="B459" s="202"/>
      <c r="C459" s="202"/>
      <c r="D459" s="202"/>
      <c r="E459" s="202"/>
    </row>
    <row r="460" spans="1:5" ht="15" customHeight="1" x14ac:dyDescent="0.2">
      <c r="A460" s="202"/>
      <c r="B460" s="202"/>
      <c r="C460" s="202"/>
      <c r="D460" s="202"/>
      <c r="E460" s="202"/>
    </row>
    <row r="461" spans="1:5" ht="15" customHeight="1" x14ac:dyDescent="0.2">
      <c r="A461" s="202"/>
      <c r="B461" s="202"/>
      <c r="C461" s="202"/>
      <c r="D461" s="202"/>
      <c r="E461" s="202"/>
    </row>
    <row r="462" spans="1:5" ht="15" customHeight="1" x14ac:dyDescent="0.2">
      <c r="A462" s="202"/>
      <c r="B462" s="202"/>
      <c r="C462" s="202"/>
      <c r="D462" s="202"/>
      <c r="E462" s="202"/>
    </row>
    <row r="463" spans="1:5" ht="15" customHeight="1" x14ac:dyDescent="0.2">
      <c r="A463" s="202"/>
      <c r="B463" s="202"/>
      <c r="C463" s="202"/>
      <c r="D463" s="202"/>
      <c r="E463" s="202"/>
    </row>
    <row r="464" spans="1:5" ht="15" customHeight="1" x14ac:dyDescent="0.2">
      <c r="A464" s="108"/>
      <c r="B464" s="108"/>
      <c r="C464" s="108"/>
      <c r="D464" s="108"/>
      <c r="E464" s="108"/>
    </row>
    <row r="465" spans="1:5" ht="15" customHeight="1" x14ac:dyDescent="0.2">
      <c r="A465" s="108"/>
      <c r="B465" s="108"/>
      <c r="C465" s="108"/>
      <c r="D465" s="108"/>
      <c r="E465" s="108"/>
    </row>
    <row r="466" spans="1:5" ht="15" customHeight="1" x14ac:dyDescent="0.2">
      <c r="A466" s="108"/>
      <c r="B466" s="108"/>
      <c r="C466" s="108"/>
      <c r="D466" s="108"/>
      <c r="E466" s="108"/>
    </row>
    <row r="467" spans="1:5" ht="15" customHeight="1" x14ac:dyDescent="0.2">
      <c r="A467" s="108"/>
      <c r="B467" s="108"/>
      <c r="C467" s="108"/>
      <c r="D467" s="108"/>
      <c r="E467" s="108"/>
    </row>
    <row r="468" spans="1:5" ht="15" customHeight="1" x14ac:dyDescent="0.2">
      <c r="A468" s="108"/>
      <c r="B468" s="108"/>
      <c r="C468" s="108"/>
      <c r="D468" s="108"/>
      <c r="E468" s="108"/>
    </row>
    <row r="469" spans="1:5" ht="15" customHeight="1" x14ac:dyDescent="0.2">
      <c r="A469" s="108"/>
      <c r="B469" s="108"/>
      <c r="C469" s="108"/>
      <c r="D469" s="108"/>
      <c r="E469" s="108"/>
    </row>
    <row r="470" spans="1:5" ht="15" customHeight="1" x14ac:dyDescent="0.25">
      <c r="A470" s="40" t="s">
        <v>1</v>
      </c>
      <c r="B470" s="41"/>
      <c r="C470" s="41"/>
      <c r="D470" s="41"/>
      <c r="E470" s="41"/>
    </row>
    <row r="471" spans="1:5" ht="15" customHeight="1" x14ac:dyDescent="0.2">
      <c r="A471" s="42" t="s">
        <v>47</v>
      </c>
      <c r="E471" t="s">
        <v>48</v>
      </c>
    </row>
    <row r="472" spans="1:5" ht="15" customHeight="1" x14ac:dyDescent="0.25">
      <c r="B472" s="40"/>
      <c r="C472" s="41"/>
      <c r="D472" s="41"/>
      <c r="E472" s="44"/>
    </row>
    <row r="473" spans="1:5" ht="15" customHeight="1" x14ac:dyDescent="0.2">
      <c r="A473" s="45"/>
      <c r="B473" s="45"/>
      <c r="C473" s="46" t="s">
        <v>49</v>
      </c>
      <c r="D473" s="47" t="s">
        <v>50</v>
      </c>
      <c r="E473" s="65" t="s">
        <v>51</v>
      </c>
    </row>
    <row r="474" spans="1:5" ht="15" customHeight="1" x14ac:dyDescent="0.2">
      <c r="A474" s="67"/>
      <c r="B474" s="109"/>
      <c r="C474" s="68"/>
      <c r="D474" s="101" t="s">
        <v>91</v>
      </c>
      <c r="E474" s="90">
        <f>2506.56+17196.63</f>
        <v>19703.190000000002</v>
      </c>
    </row>
    <row r="475" spans="1:5" ht="15" customHeight="1" x14ac:dyDescent="0.2">
      <c r="A475" s="67"/>
      <c r="B475" s="109"/>
      <c r="C475" s="71" t="s">
        <v>53</v>
      </c>
      <c r="D475" s="92"/>
      <c r="E475" s="93">
        <f>SUM(E474:E474)</f>
        <v>19703.190000000002</v>
      </c>
    </row>
    <row r="476" spans="1:5" ht="15" customHeight="1" x14ac:dyDescent="0.2"/>
    <row r="477" spans="1:5" ht="15" customHeight="1" x14ac:dyDescent="0.25">
      <c r="A477" s="58" t="s">
        <v>16</v>
      </c>
      <c r="B477" s="60"/>
      <c r="C477" s="60"/>
      <c r="D477" s="43"/>
      <c r="E477" s="43"/>
    </row>
    <row r="478" spans="1:5" ht="15" customHeight="1" x14ac:dyDescent="0.2">
      <c r="A478" s="61" t="s">
        <v>73</v>
      </c>
      <c r="B478" s="41"/>
      <c r="C478" s="41"/>
      <c r="D478" s="41"/>
      <c r="E478" s="83" t="s">
        <v>74</v>
      </c>
    </row>
    <row r="479" spans="1:5" ht="15" customHeight="1" x14ac:dyDescent="0.2">
      <c r="A479" s="62"/>
      <c r="B479" s="110"/>
      <c r="C479" s="60"/>
      <c r="D479" s="62"/>
      <c r="E479" s="111"/>
    </row>
    <row r="480" spans="1:5" ht="15" customHeight="1" x14ac:dyDescent="0.2">
      <c r="B480" s="45"/>
      <c r="C480" s="65" t="s">
        <v>49</v>
      </c>
      <c r="D480" s="77" t="s">
        <v>54</v>
      </c>
      <c r="E480" s="65" t="s">
        <v>51</v>
      </c>
    </row>
    <row r="481" spans="1:5" ht="15" customHeight="1" x14ac:dyDescent="0.2">
      <c r="B481" s="112"/>
      <c r="C481" s="68">
        <v>3122</v>
      </c>
      <c r="D481" s="69" t="s">
        <v>93</v>
      </c>
      <c r="E481" s="90">
        <f>2506.56+17196.63</f>
        <v>19703.190000000002</v>
      </c>
    </row>
    <row r="482" spans="1:5" ht="15" customHeight="1" x14ac:dyDescent="0.2">
      <c r="B482" s="107"/>
      <c r="C482" s="71" t="s">
        <v>53</v>
      </c>
      <c r="D482" s="113"/>
      <c r="E482" s="114">
        <f>SUM(E481:E481)</f>
        <v>19703.190000000002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38" t="s">
        <v>419</v>
      </c>
    </row>
    <row r="486" spans="1:5" ht="15" customHeight="1" x14ac:dyDescent="0.2">
      <c r="A486" s="201" t="s">
        <v>45</v>
      </c>
      <c r="B486" s="201"/>
      <c r="C486" s="201"/>
      <c r="D486" s="201"/>
      <c r="E486" s="201"/>
    </row>
    <row r="487" spans="1:5" ht="15" customHeight="1" x14ac:dyDescent="0.2">
      <c r="A487" s="202" t="s">
        <v>497</v>
      </c>
      <c r="B487" s="202"/>
      <c r="C487" s="202"/>
      <c r="D487" s="202"/>
      <c r="E487" s="202"/>
    </row>
    <row r="488" spans="1:5" ht="15" customHeight="1" x14ac:dyDescent="0.2">
      <c r="A488" s="202"/>
      <c r="B488" s="202"/>
      <c r="C488" s="202"/>
      <c r="D488" s="202"/>
      <c r="E488" s="202"/>
    </row>
    <row r="489" spans="1:5" ht="15" customHeight="1" x14ac:dyDescent="0.2">
      <c r="A489" s="202"/>
      <c r="B489" s="202"/>
      <c r="C489" s="202"/>
      <c r="D489" s="202"/>
      <c r="E489" s="202"/>
    </row>
    <row r="490" spans="1:5" ht="15" customHeight="1" x14ac:dyDescent="0.2">
      <c r="A490" s="202"/>
      <c r="B490" s="202"/>
      <c r="C490" s="202"/>
      <c r="D490" s="202"/>
      <c r="E490" s="202"/>
    </row>
    <row r="491" spans="1:5" ht="15" customHeight="1" x14ac:dyDescent="0.2">
      <c r="A491" s="202"/>
      <c r="B491" s="202"/>
      <c r="C491" s="202"/>
      <c r="D491" s="202"/>
      <c r="E491" s="202"/>
    </row>
    <row r="492" spans="1:5" ht="15" customHeight="1" x14ac:dyDescent="0.2">
      <c r="A492" s="202"/>
      <c r="B492" s="202"/>
      <c r="C492" s="202"/>
      <c r="D492" s="202"/>
      <c r="E492" s="202"/>
    </row>
    <row r="493" spans="1:5" ht="15" customHeight="1" x14ac:dyDescent="0.2">
      <c r="A493" s="202"/>
      <c r="B493" s="202"/>
      <c r="C493" s="202"/>
      <c r="D493" s="202"/>
      <c r="E493" s="202"/>
    </row>
    <row r="494" spans="1:5" ht="15" customHeight="1" x14ac:dyDescent="0.2">
      <c r="A494" s="202"/>
      <c r="B494" s="202"/>
      <c r="C494" s="202"/>
      <c r="D494" s="202"/>
      <c r="E494" s="202"/>
    </row>
    <row r="495" spans="1:5" ht="15" customHeight="1" x14ac:dyDescent="0.2">
      <c r="A495" s="108"/>
      <c r="B495" s="108"/>
      <c r="C495" s="108"/>
      <c r="D495" s="108"/>
      <c r="E495" s="108"/>
    </row>
    <row r="496" spans="1:5" ht="15" customHeight="1" x14ac:dyDescent="0.25">
      <c r="A496" s="40" t="s">
        <v>1</v>
      </c>
      <c r="B496" s="41"/>
      <c r="C496" s="41"/>
      <c r="D496" s="41"/>
      <c r="E496" s="41"/>
    </row>
    <row r="497" spans="1:5" ht="15" customHeight="1" x14ac:dyDescent="0.2">
      <c r="A497" s="42" t="s">
        <v>47</v>
      </c>
      <c r="E497" t="s">
        <v>48</v>
      </c>
    </row>
    <row r="498" spans="1:5" ht="15" customHeight="1" x14ac:dyDescent="0.25">
      <c r="B498" s="40"/>
      <c r="C498" s="41"/>
      <c r="D498" s="41"/>
      <c r="E498" s="44"/>
    </row>
    <row r="499" spans="1:5" ht="15" customHeight="1" x14ac:dyDescent="0.2">
      <c r="A499" s="45"/>
      <c r="B499" s="45"/>
      <c r="C499" s="46" t="s">
        <v>49</v>
      </c>
      <c r="D499" s="47" t="s">
        <v>50</v>
      </c>
      <c r="E499" s="65" t="s">
        <v>51</v>
      </c>
    </row>
    <row r="500" spans="1:5" ht="15" customHeight="1" x14ac:dyDescent="0.2">
      <c r="A500" s="67"/>
      <c r="B500" s="109"/>
      <c r="C500" s="68"/>
      <c r="D500" s="101" t="s">
        <v>91</v>
      </c>
      <c r="E500" s="90">
        <v>1012486.29</v>
      </c>
    </row>
    <row r="501" spans="1:5" ht="15" customHeight="1" x14ac:dyDescent="0.2">
      <c r="A501" s="67"/>
      <c r="B501" s="109"/>
      <c r="C501" s="71" t="s">
        <v>53</v>
      </c>
      <c r="D501" s="92"/>
      <c r="E501" s="93">
        <f>SUM(E500:E500)</f>
        <v>1012486.29</v>
      </c>
    </row>
    <row r="502" spans="1:5" ht="15" customHeight="1" x14ac:dyDescent="0.2"/>
    <row r="503" spans="1:5" ht="15" customHeight="1" x14ac:dyDescent="0.25">
      <c r="A503" s="58" t="s">
        <v>16</v>
      </c>
      <c r="B503" s="60"/>
      <c r="C503" s="60"/>
      <c r="D503" s="43"/>
      <c r="E503" s="43"/>
    </row>
    <row r="504" spans="1:5" ht="15" customHeight="1" x14ac:dyDescent="0.2">
      <c r="A504" s="61" t="s">
        <v>73</v>
      </c>
      <c r="B504" s="41"/>
      <c r="C504" s="41"/>
      <c r="D504" s="41"/>
      <c r="E504" s="83" t="s">
        <v>74</v>
      </c>
    </row>
    <row r="505" spans="1:5" ht="15" customHeight="1" x14ac:dyDescent="0.2">
      <c r="A505" s="62"/>
      <c r="B505" s="110"/>
      <c r="C505" s="60"/>
      <c r="D505" s="62"/>
      <c r="E505" s="111"/>
    </row>
    <row r="506" spans="1:5" ht="15" customHeight="1" x14ac:dyDescent="0.2">
      <c r="B506" s="45"/>
      <c r="C506" s="65" t="s">
        <v>49</v>
      </c>
      <c r="D506" s="77" t="s">
        <v>54</v>
      </c>
      <c r="E506" s="65" t="s">
        <v>51</v>
      </c>
    </row>
    <row r="507" spans="1:5" ht="15" customHeight="1" x14ac:dyDescent="0.2">
      <c r="B507" s="112"/>
      <c r="C507" s="68">
        <v>3114</v>
      </c>
      <c r="D507" s="69" t="s">
        <v>93</v>
      </c>
      <c r="E507" s="90">
        <v>1012486.29</v>
      </c>
    </row>
    <row r="508" spans="1:5" ht="15" customHeight="1" x14ac:dyDescent="0.2">
      <c r="B508" s="107"/>
      <c r="C508" s="71" t="s">
        <v>53</v>
      </c>
      <c r="D508" s="113"/>
      <c r="E508" s="114">
        <f>SUM(E507:E507)</f>
        <v>1012486.29</v>
      </c>
    </row>
    <row r="509" spans="1:5" ht="15" customHeight="1" x14ac:dyDescent="0.2"/>
    <row r="510" spans="1:5" ht="15" customHeight="1" x14ac:dyDescent="0.2"/>
    <row r="511" spans="1:5" ht="15" customHeight="1" x14ac:dyDescent="0.2"/>
    <row r="512" spans="1:5" ht="15" customHeight="1" x14ac:dyDescent="0.2"/>
    <row r="513" spans="1:5" ht="15" customHeight="1" x14ac:dyDescent="0.2"/>
    <row r="514" spans="1:5" ht="15" customHeight="1" x14ac:dyDescent="0.2"/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38" t="s">
        <v>420</v>
      </c>
    </row>
    <row r="523" spans="1:5" ht="15" customHeight="1" x14ac:dyDescent="0.2">
      <c r="A523" s="201" t="s">
        <v>45</v>
      </c>
      <c r="B523" s="201"/>
      <c r="C523" s="201"/>
      <c r="D523" s="201"/>
      <c r="E523" s="201"/>
    </row>
    <row r="524" spans="1:5" ht="15" customHeight="1" x14ac:dyDescent="0.2">
      <c r="A524" s="202" t="s">
        <v>498</v>
      </c>
      <c r="B524" s="202"/>
      <c r="C524" s="202"/>
      <c r="D524" s="202"/>
      <c r="E524" s="202"/>
    </row>
    <row r="525" spans="1:5" ht="15" customHeight="1" x14ac:dyDescent="0.2">
      <c r="A525" s="202"/>
      <c r="B525" s="202"/>
      <c r="C525" s="202"/>
      <c r="D525" s="202"/>
      <c r="E525" s="202"/>
    </row>
    <row r="526" spans="1:5" ht="15" customHeight="1" x14ac:dyDescent="0.2">
      <c r="A526" s="202"/>
      <c r="B526" s="202"/>
      <c r="C526" s="202"/>
      <c r="D526" s="202"/>
      <c r="E526" s="202"/>
    </row>
    <row r="527" spans="1:5" ht="15" customHeight="1" x14ac:dyDescent="0.2">
      <c r="A527" s="202"/>
      <c r="B527" s="202"/>
      <c r="C527" s="202"/>
      <c r="D527" s="202"/>
      <c r="E527" s="202"/>
    </row>
    <row r="528" spans="1:5" ht="15" customHeight="1" x14ac:dyDescent="0.2">
      <c r="A528" s="202"/>
      <c r="B528" s="202"/>
      <c r="C528" s="202"/>
      <c r="D528" s="202"/>
      <c r="E528" s="202"/>
    </row>
    <row r="529" spans="1:5" ht="15" customHeight="1" x14ac:dyDescent="0.2">
      <c r="A529" s="202"/>
      <c r="B529" s="202"/>
      <c r="C529" s="202"/>
      <c r="D529" s="202"/>
      <c r="E529" s="202"/>
    </row>
    <row r="530" spans="1:5" ht="15" customHeight="1" x14ac:dyDescent="0.2">
      <c r="A530" s="202"/>
      <c r="B530" s="202"/>
      <c r="C530" s="202"/>
      <c r="D530" s="202"/>
      <c r="E530" s="202"/>
    </row>
    <row r="531" spans="1:5" ht="15" customHeight="1" x14ac:dyDescent="0.2">
      <c r="A531" s="202"/>
      <c r="B531" s="202"/>
      <c r="C531" s="202"/>
      <c r="D531" s="202"/>
      <c r="E531" s="202"/>
    </row>
    <row r="532" spans="1:5" ht="15" customHeight="1" x14ac:dyDescent="0.2">
      <c r="A532" s="202"/>
      <c r="B532" s="202"/>
      <c r="C532" s="202"/>
      <c r="D532" s="202"/>
      <c r="E532" s="202"/>
    </row>
    <row r="533" spans="1:5" ht="15" customHeight="1" x14ac:dyDescent="0.2">
      <c r="A533" s="202"/>
      <c r="B533" s="202"/>
      <c r="C533" s="202"/>
      <c r="D533" s="202"/>
      <c r="E533" s="202"/>
    </row>
    <row r="534" spans="1:5" ht="15" customHeight="1" x14ac:dyDescent="0.2">
      <c r="A534" s="108"/>
      <c r="B534" s="108"/>
      <c r="C534" s="108"/>
      <c r="D534" s="108"/>
      <c r="E534" s="108"/>
    </row>
    <row r="535" spans="1:5" ht="15" customHeight="1" x14ac:dyDescent="0.25">
      <c r="A535" s="40" t="s">
        <v>1</v>
      </c>
      <c r="B535" s="41"/>
      <c r="C535" s="41"/>
      <c r="D535" s="41"/>
      <c r="E535" s="41"/>
    </row>
    <row r="536" spans="1:5" ht="15" customHeight="1" x14ac:dyDescent="0.2">
      <c r="A536" s="42" t="s">
        <v>47</v>
      </c>
      <c r="E536" t="s">
        <v>48</v>
      </c>
    </row>
    <row r="537" spans="1:5" ht="15" customHeight="1" x14ac:dyDescent="0.25">
      <c r="B537" s="40"/>
      <c r="C537" s="41"/>
      <c r="D537" s="41"/>
      <c r="E537" s="44"/>
    </row>
    <row r="538" spans="1:5" ht="15" customHeight="1" x14ac:dyDescent="0.2">
      <c r="A538" s="45"/>
      <c r="B538" s="45"/>
      <c r="C538" s="46" t="s">
        <v>49</v>
      </c>
      <c r="D538" s="47" t="s">
        <v>50</v>
      </c>
      <c r="E538" s="65" t="s">
        <v>51</v>
      </c>
    </row>
    <row r="539" spans="1:5" ht="15" customHeight="1" x14ac:dyDescent="0.2">
      <c r="A539" s="67"/>
      <c r="B539" s="109"/>
      <c r="C539" s="68"/>
      <c r="D539" s="101" t="s">
        <v>91</v>
      </c>
      <c r="E539" s="90">
        <f>2263681.85+950.19+30623.99</f>
        <v>2295256.0300000003</v>
      </c>
    </row>
    <row r="540" spans="1:5" ht="15" customHeight="1" x14ac:dyDescent="0.2">
      <c r="A540" s="67"/>
      <c r="B540" s="109"/>
      <c r="C540" s="71" t="s">
        <v>53</v>
      </c>
      <c r="D540" s="92"/>
      <c r="E540" s="93">
        <f>SUM(E539:E539)</f>
        <v>2295256.0300000003</v>
      </c>
    </row>
    <row r="541" spans="1:5" ht="15" customHeight="1" x14ac:dyDescent="0.2"/>
    <row r="542" spans="1:5" ht="15" customHeight="1" x14ac:dyDescent="0.25">
      <c r="A542" s="58" t="s">
        <v>16</v>
      </c>
      <c r="B542" s="60"/>
      <c r="C542" s="60"/>
      <c r="D542" s="43"/>
      <c r="E542" s="43"/>
    </row>
    <row r="543" spans="1:5" ht="15" customHeight="1" x14ac:dyDescent="0.2">
      <c r="A543" s="61" t="s">
        <v>73</v>
      </c>
      <c r="B543" s="41"/>
      <c r="C543" s="41"/>
      <c r="D543" s="41"/>
      <c r="E543" s="83" t="s">
        <v>74</v>
      </c>
    </row>
    <row r="544" spans="1:5" ht="15" customHeight="1" x14ac:dyDescent="0.2">
      <c r="A544" s="62"/>
      <c r="B544" s="110"/>
      <c r="C544" s="60"/>
      <c r="D544" s="62"/>
      <c r="E544" s="111"/>
    </row>
    <row r="545" spans="1:5" ht="15" customHeight="1" x14ac:dyDescent="0.2">
      <c r="B545" s="45"/>
      <c r="C545" s="65" t="s">
        <v>49</v>
      </c>
      <c r="D545" s="77" t="s">
        <v>54</v>
      </c>
      <c r="E545" s="65" t="s">
        <v>51</v>
      </c>
    </row>
    <row r="546" spans="1:5" ht="15" customHeight="1" x14ac:dyDescent="0.2">
      <c r="B546" s="112"/>
      <c r="C546" s="68">
        <v>3122</v>
      </c>
      <c r="D546" s="69" t="s">
        <v>93</v>
      </c>
      <c r="E546" s="90">
        <f>31574.18+2263681.85</f>
        <v>2295256.0300000003</v>
      </c>
    </row>
    <row r="547" spans="1:5" ht="15" customHeight="1" x14ac:dyDescent="0.2">
      <c r="B547" s="107"/>
      <c r="C547" s="71" t="s">
        <v>53</v>
      </c>
      <c r="D547" s="113"/>
      <c r="E547" s="114">
        <f>SUM(E546:E546)</f>
        <v>2295256.0300000003</v>
      </c>
    </row>
    <row r="548" spans="1:5" ht="15" customHeight="1" x14ac:dyDescent="0.2"/>
    <row r="549" spans="1:5" ht="15" customHeight="1" x14ac:dyDescent="0.2"/>
    <row r="550" spans="1:5" ht="15" customHeight="1" x14ac:dyDescent="0.25">
      <c r="A550" s="38" t="s">
        <v>421</v>
      </c>
    </row>
    <row r="551" spans="1:5" ht="15" customHeight="1" x14ac:dyDescent="0.2">
      <c r="A551" s="201" t="s">
        <v>45</v>
      </c>
      <c r="B551" s="201"/>
      <c r="C551" s="201"/>
      <c r="D551" s="201"/>
      <c r="E551" s="201"/>
    </row>
    <row r="552" spans="1:5" ht="15" customHeight="1" x14ac:dyDescent="0.2">
      <c r="A552" s="202" t="s">
        <v>499</v>
      </c>
      <c r="B552" s="202"/>
      <c r="C552" s="202"/>
      <c r="D552" s="202"/>
      <c r="E552" s="202"/>
    </row>
    <row r="553" spans="1:5" ht="15" customHeight="1" x14ac:dyDescent="0.2">
      <c r="A553" s="202"/>
      <c r="B553" s="202"/>
      <c r="C553" s="202"/>
      <c r="D553" s="202"/>
      <c r="E553" s="202"/>
    </row>
    <row r="554" spans="1:5" ht="15" customHeight="1" x14ac:dyDescent="0.2">
      <c r="A554" s="202"/>
      <c r="B554" s="202"/>
      <c r="C554" s="202"/>
      <c r="D554" s="202"/>
      <c r="E554" s="202"/>
    </row>
    <row r="555" spans="1:5" ht="15" customHeight="1" x14ac:dyDescent="0.2">
      <c r="A555" s="202"/>
      <c r="B555" s="202"/>
      <c r="C555" s="202"/>
      <c r="D555" s="202"/>
      <c r="E555" s="202"/>
    </row>
    <row r="556" spans="1:5" ht="15" customHeight="1" x14ac:dyDescent="0.2">
      <c r="A556" s="202"/>
      <c r="B556" s="202"/>
      <c r="C556" s="202"/>
      <c r="D556" s="202"/>
      <c r="E556" s="202"/>
    </row>
    <row r="557" spans="1:5" ht="15" customHeight="1" x14ac:dyDescent="0.2">
      <c r="A557" s="202"/>
      <c r="B557" s="202"/>
      <c r="C557" s="202"/>
      <c r="D557" s="202"/>
      <c r="E557" s="202"/>
    </row>
    <row r="558" spans="1:5" ht="15" customHeight="1" x14ac:dyDescent="0.2">
      <c r="A558" s="202"/>
      <c r="B558" s="202"/>
      <c r="C558" s="202"/>
      <c r="D558" s="202"/>
      <c r="E558" s="202"/>
    </row>
    <row r="559" spans="1:5" ht="15" customHeight="1" x14ac:dyDescent="0.2">
      <c r="A559" s="202"/>
      <c r="B559" s="202"/>
      <c r="C559" s="202"/>
      <c r="D559" s="202"/>
      <c r="E559" s="202"/>
    </row>
    <row r="560" spans="1:5" ht="15" customHeight="1" x14ac:dyDescent="0.2">
      <c r="A560" s="202"/>
      <c r="B560" s="202"/>
      <c r="C560" s="202"/>
      <c r="D560" s="202"/>
      <c r="E560" s="202"/>
    </row>
    <row r="561" spans="1:5" ht="15" customHeight="1" x14ac:dyDescent="0.2">
      <c r="A561" s="202"/>
      <c r="B561" s="202"/>
      <c r="C561" s="202"/>
      <c r="D561" s="202"/>
      <c r="E561" s="202"/>
    </row>
    <row r="562" spans="1:5" ht="15" customHeight="1" x14ac:dyDescent="0.2">
      <c r="A562" s="202"/>
      <c r="B562" s="202"/>
      <c r="C562" s="202"/>
      <c r="D562" s="202"/>
      <c r="E562" s="202"/>
    </row>
    <row r="563" spans="1:5" ht="15" customHeight="1" x14ac:dyDescent="0.2">
      <c r="A563" s="202"/>
      <c r="B563" s="202"/>
      <c r="C563" s="202"/>
      <c r="D563" s="202"/>
      <c r="E563" s="202"/>
    </row>
    <row r="564" spans="1:5" ht="15" customHeight="1" x14ac:dyDescent="0.2">
      <c r="A564" s="202"/>
      <c r="B564" s="202"/>
      <c r="C564" s="202"/>
      <c r="D564" s="202"/>
      <c r="E564" s="202"/>
    </row>
    <row r="565" spans="1:5" ht="15" customHeight="1" x14ac:dyDescent="0.2">
      <c r="A565" s="108"/>
      <c r="B565" s="108"/>
      <c r="C565" s="108"/>
      <c r="D565" s="108"/>
      <c r="E565" s="108"/>
    </row>
    <row r="566" spans="1:5" ht="15" customHeight="1" x14ac:dyDescent="0.25">
      <c r="A566" s="40" t="s">
        <v>1</v>
      </c>
      <c r="B566" s="41"/>
      <c r="C566" s="41"/>
      <c r="D566" s="41"/>
      <c r="E566" s="41"/>
    </row>
    <row r="567" spans="1:5" ht="15" customHeight="1" x14ac:dyDescent="0.2">
      <c r="A567" s="42" t="s">
        <v>47</v>
      </c>
      <c r="E567" t="s">
        <v>48</v>
      </c>
    </row>
    <row r="568" spans="1:5" ht="15" customHeight="1" x14ac:dyDescent="0.25">
      <c r="B568" s="40"/>
      <c r="C568" s="41"/>
      <c r="D568" s="41"/>
      <c r="E568" s="44"/>
    </row>
    <row r="569" spans="1:5" ht="15" customHeight="1" x14ac:dyDescent="0.2">
      <c r="A569" s="45"/>
      <c r="B569" s="45"/>
      <c r="C569" s="46" t="s">
        <v>49</v>
      </c>
      <c r="D569" s="47" t="s">
        <v>50</v>
      </c>
      <c r="E569" s="65" t="s">
        <v>51</v>
      </c>
    </row>
    <row r="570" spans="1:5" ht="15" customHeight="1" x14ac:dyDescent="0.2">
      <c r="A570" s="67"/>
      <c r="B570" s="109"/>
      <c r="C570" s="68"/>
      <c r="D570" s="101" t="s">
        <v>91</v>
      </c>
      <c r="E570" s="90">
        <f>11740.5+11740.5+11740.5+11740.5+843501.45+565684.62+258305.55+21336.04+602097.44+741083.14</f>
        <v>3078970.2399999998</v>
      </c>
    </row>
    <row r="571" spans="1:5" ht="15" customHeight="1" x14ac:dyDescent="0.2">
      <c r="A571" s="67"/>
      <c r="B571" s="109"/>
      <c r="C571" s="71" t="s">
        <v>53</v>
      </c>
      <c r="D571" s="92"/>
      <c r="E571" s="93">
        <f>SUM(E570:E570)</f>
        <v>3078970.2399999998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58" t="s">
        <v>16</v>
      </c>
      <c r="B574" s="60"/>
      <c r="C574" s="60"/>
      <c r="D574" s="43"/>
      <c r="E574" s="43"/>
    </row>
    <row r="575" spans="1:5" ht="15" customHeight="1" x14ac:dyDescent="0.2">
      <c r="A575" s="61" t="s">
        <v>73</v>
      </c>
      <c r="B575" s="41"/>
      <c r="C575" s="41"/>
      <c r="D575" s="41"/>
      <c r="E575" s="83" t="s">
        <v>74</v>
      </c>
    </row>
    <row r="576" spans="1:5" ht="15" customHeight="1" x14ac:dyDescent="0.2">
      <c r="A576" s="62"/>
      <c r="B576" s="110"/>
      <c r="C576" s="60"/>
      <c r="D576" s="62"/>
      <c r="E576" s="111"/>
    </row>
    <row r="577" spans="1:5" ht="15" customHeight="1" x14ac:dyDescent="0.2">
      <c r="B577" s="45"/>
      <c r="C577" s="65" t="s">
        <v>49</v>
      </c>
      <c r="D577" s="77" t="s">
        <v>54</v>
      </c>
      <c r="E577" s="65" t="s">
        <v>51</v>
      </c>
    </row>
    <row r="578" spans="1:5" ht="15" customHeight="1" x14ac:dyDescent="0.2">
      <c r="B578" s="112"/>
      <c r="C578" s="68">
        <v>4357</v>
      </c>
      <c r="D578" s="69" t="s">
        <v>93</v>
      </c>
      <c r="E578" s="90">
        <f>11088.25+652.25+11088.25+652.25+11088.25+652.25+11088.25+652.25+796640.26+46861.19+534257.7+31426.92+243955.24+14350.31+20150.7+1185.34+568647.58+33449.86+699911.85+41171.29</f>
        <v>3078970.2399999998</v>
      </c>
    </row>
    <row r="579" spans="1:5" ht="15" customHeight="1" x14ac:dyDescent="0.2">
      <c r="B579" s="107"/>
      <c r="C579" s="71" t="s">
        <v>53</v>
      </c>
      <c r="D579" s="113"/>
      <c r="E579" s="114">
        <f>SUM(E578)</f>
        <v>3078970.2399999998</v>
      </c>
    </row>
    <row r="580" spans="1:5" ht="15" customHeight="1" x14ac:dyDescent="0.2"/>
    <row r="581" spans="1:5" ht="15" customHeight="1" x14ac:dyDescent="0.2"/>
    <row r="582" spans="1:5" ht="15" customHeight="1" x14ac:dyDescent="0.25">
      <c r="A582" s="38" t="s">
        <v>422</v>
      </c>
    </row>
    <row r="583" spans="1:5" ht="15" customHeight="1" x14ac:dyDescent="0.2">
      <c r="A583" s="201" t="s">
        <v>45</v>
      </c>
      <c r="B583" s="201"/>
      <c r="C583" s="201"/>
      <c r="D583" s="201"/>
      <c r="E583" s="201"/>
    </row>
    <row r="584" spans="1:5" ht="15" customHeight="1" x14ac:dyDescent="0.2">
      <c r="A584" s="202" t="s">
        <v>423</v>
      </c>
      <c r="B584" s="202"/>
      <c r="C584" s="202"/>
      <c r="D584" s="202"/>
      <c r="E584" s="202"/>
    </row>
    <row r="585" spans="1:5" ht="15" customHeight="1" x14ac:dyDescent="0.2">
      <c r="A585" s="202"/>
      <c r="B585" s="202"/>
      <c r="C585" s="202"/>
      <c r="D585" s="202"/>
      <c r="E585" s="202"/>
    </row>
    <row r="586" spans="1:5" ht="15" customHeight="1" x14ac:dyDescent="0.2">
      <c r="A586" s="202"/>
      <c r="B586" s="202"/>
      <c r="C586" s="202"/>
      <c r="D586" s="202"/>
      <c r="E586" s="202"/>
    </row>
    <row r="587" spans="1:5" ht="15" customHeight="1" x14ac:dyDescent="0.2">
      <c r="A587" s="202"/>
      <c r="B587" s="202"/>
      <c r="C587" s="202"/>
      <c r="D587" s="202"/>
      <c r="E587" s="202"/>
    </row>
    <row r="588" spans="1:5" ht="15" customHeight="1" x14ac:dyDescent="0.2">
      <c r="A588" s="202"/>
      <c r="B588" s="202"/>
      <c r="C588" s="202"/>
      <c r="D588" s="202"/>
      <c r="E588" s="202"/>
    </row>
    <row r="589" spans="1:5" ht="15" customHeight="1" x14ac:dyDescent="0.2">
      <c r="A589" s="202"/>
      <c r="B589" s="202"/>
      <c r="C589" s="202"/>
      <c r="D589" s="202"/>
      <c r="E589" s="202"/>
    </row>
    <row r="590" spans="1:5" ht="15" customHeight="1" x14ac:dyDescent="0.2">
      <c r="A590" s="202"/>
      <c r="B590" s="202"/>
      <c r="C590" s="202"/>
      <c r="D590" s="202"/>
      <c r="E590" s="202"/>
    </row>
    <row r="591" spans="1:5" ht="15" customHeight="1" x14ac:dyDescent="0.2"/>
    <row r="592" spans="1:5" ht="15" customHeight="1" x14ac:dyDescent="0.25">
      <c r="A592" s="40" t="s">
        <v>1</v>
      </c>
      <c r="B592" s="41"/>
      <c r="C592" s="41"/>
      <c r="D592" s="41"/>
      <c r="E592" s="41"/>
    </row>
    <row r="593" spans="1:5" ht="15" customHeight="1" x14ac:dyDescent="0.2">
      <c r="A593" s="42" t="s">
        <v>47</v>
      </c>
      <c r="B593" s="41"/>
      <c r="C593" s="41"/>
      <c r="D593" s="41"/>
      <c r="E593" s="83" t="s">
        <v>48</v>
      </c>
    </row>
    <row r="594" spans="1:5" ht="15" customHeight="1" x14ac:dyDescent="0.25">
      <c r="A594" s="43"/>
      <c r="B594" s="40"/>
      <c r="C594" s="41"/>
      <c r="D594" s="41"/>
      <c r="E594" s="44"/>
    </row>
    <row r="595" spans="1:5" ht="15" customHeight="1" x14ac:dyDescent="0.2">
      <c r="B595" s="64"/>
      <c r="C595" s="46" t="s">
        <v>49</v>
      </c>
      <c r="D595" s="47" t="s">
        <v>50</v>
      </c>
      <c r="E595" s="48" t="s">
        <v>51</v>
      </c>
    </row>
    <row r="596" spans="1:5" ht="15" customHeight="1" x14ac:dyDescent="0.2">
      <c r="B596" s="78"/>
      <c r="C596" s="121">
        <v>6172</v>
      </c>
      <c r="D596" s="69" t="s">
        <v>105</v>
      </c>
      <c r="E596" s="53">
        <v>74156</v>
      </c>
    </row>
    <row r="597" spans="1:5" ht="15" customHeight="1" x14ac:dyDescent="0.2">
      <c r="B597" s="78"/>
      <c r="C597" s="55" t="s">
        <v>53</v>
      </c>
      <c r="D597" s="56"/>
      <c r="E597" s="57">
        <f>SUM(E596:E596)</f>
        <v>74156</v>
      </c>
    </row>
    <row r="598" spans="1:5" ht="15" customHeight="1" x14ac:dyDescent="0.2"/>
    <row r="599" spans="1:5" ht="15" customHeight="1" x14ac:dyDescent="0.25">
      <c r="A599" s="40" t="s">
        <v>16</v>
      </c>
      <c r="B599" s="41"/>
      <c r="C599" s="41"/>
      <c r="D599" s="41"/>
      <c r="E599" s="41"/>
    </row>
    <row r="600" spans="1:5" ht="15" customHeight="1" x14ac:dyDescent="0.2">
      <c r="A600" s="42" t="s">
        <v>111</v>
      </c>
      <c r="B600" s="122"/>
      <c r="C600" s="122"/>
      <c r="D600" s="122"/>
      <c r="E600" s="43" t="s">
        <v>112</v>
      </c>
    </row>
    <row r="601" spans="1:5" ht="15" customHeight="1" x14ac:dyDescent="0.25">
      <c r="A601" s="40"/>
      <c r="B601" s="43"/>
      <c r="C601" s="41"/>
      <c r="D601" s="41"/>
      <c r="E601" s="44"/>
    </row>
    <row r="602" spans="1:5" ht="15" customHeight="1" x14ac:dyDescent="0.2">
      <c r="A602" s="45"/>
      <c r="B602" s="65" t="s">
        <v>67</v>
      </c>
      <c r="C602" s="46" t="s">
        <v>49</v>
      </c>
      <c r="D602" s="123" t="s">
        <v>50</v>
      </c>
      <c r="E602" s="48" t="s">
        <v>51</v>
      </c>
    </row>
    <row r="603" spans="1:5" ht="15" customHeight="1" x14ac:dyDescent="0.2">
      <c r="A603" s="78"/>
      <c r="B603" s="124">
        <v>305</v>
      </c>
      <c r="C603" s="68"/>
      <c r="D603" s="96" t="s">
        <v>113</v>
      </c>
      <c r="E603" s="53">
        <v>74156</v>
      </c>
    </row>
    <row r="604" spans="1:5" ht="15" customHeight="1" x14ac:dyDescent="0.2">
      <c r="A604" s="80"/>
      <c r="B604" s="125"/>
      <c r="C604" s="55" t="s">
        <v>53</v>
      </c>
      <c r="D604" s="120"/>
      <c r="E604" s="73">
        <f>SUM(E603:E603)</f>
        <v>74156</v>
      </c>
    </row>
    <row r="605" spans="1:5" ht="15" customHeight="1" x14ac:dyDescent="0.2"/>
    <row r="606" spans="1:5" ht="15" customHeight="1" x14ac:dyDescent="0.2"/>
    <row r="607" spans="1:5" ht="15" customHeight="1" x14ac:dyDescent="0.25">
      <c r="A607" s="38" t="s">
        <v>424</v>
      </c>
    </row>
    <row r="608" spans="1:5" ht="15" customHeight="1" x14ac:dyDescent="0.2">
      <c r="A608" s="201" t="s">
        <v>45</v>
      </c>
      <c r="B608" s="201"/>
      <c r="C608" s="201"/>
      <c r="D608" s="201"/>
      <c r="E608" s="201"/>
    </row>
    <row r="609" spans="1:5" ht="15" customHeight="1" x14ac:dyDescent="0.2">
      <c r="A609" s="202" t="s">
        <v>425</v>
      </c>
      <c r="B609" s="202"/>
      <c r="C609" s="202"/>
      <c r="D609" s="202"/>
      <c r="E609" s="202"/>
    </row>
    <row r="610" spans="1:5" ht="15" customHeight="1" x14ac:dyDescent="0.2">
      <c r="A610" s="202"/>
      <c r="B610" s="202"/>
      <c r="C610" s="202"/>
      <c r="D610" s="202"/>
      <c r="E610" s="202"/>
    </row>
    <row r="611" spans="1:5" ht="15" customHeight="1" x14ac:dyDescent="0.2">
      <c r="A611" s="202"/>
      <c r="B611" s="202"/>
      <c r="C611" s="202"/>
      <c r="D611" s="202"/>
      <c r="E611" s="202"/>
    </row>
    <row r="612" spans="1:5" ht="15" customHeight="1" x14ac:dyDescent="0.2">
      <c r="A612" s="202"/>
      <c r="B612" s="202"/>
      <c r="C612" s="202"/>
      <c r="D612" s="202"/>
      <c r="E612" s="202"/>
    </row>
    <row r="613" spans="1:5" ht="15" customHeight="1" x14ac:dyDescent="0.2">
      <c r="A613" s="202"/>
      <c r="B613" s="202"/>
      <c r="C613" s="202"/>
      <c r="D613" s="202"/>
      <c r="E613" s="202"/>
    </row>
    <row r="614" spans="1:5" ht="15" customHeight="1" x14ac:dyDescent="0.2">
      <c r="A614" s="202"/>
      <c r="B614" s="202"/>
      <c r="C614" s="202"/>
      <c r="D614" s="202"/>
      <c r="E614" s="202"/>
    </row>
    <row r="615" spans="1:5" ht="15" customHeight="1" x14ac:dyDescent="0.2">
      <c r="A615" s="202"/>
      <c r="B615" s="202"/>
      <c r="C615" s="202"/>
      <c r="D615" s="202"/>
      <c r="E615" s="202"/>
    </row>
    <row r="616" spans="1:5" ht="15" customHeight="1" x14ac:dyDescent="0.2"/>
    <row r="617" spans="1:5" ht="15" customHeight="1" x14ac:dyDescent="0.25">
      <c r="A617" s="40" t="s">
        <v>1</v>
      </c>
      <c r="B617" s="41"/>
      <c r="C617" s="41"/>
      <c r="D617" s="41"/>
      <c r="E617" s="41"/>
    </row>
    <row r="618" spans="1:5" ht="15" customHeight="1" x14ac:dyDescent="0.2">
      <c r="A618" s="42" t="s">
        <v>47</v>
      </c>
      <c r="B618" s="41"/>
      <c r="C618" s="41"/>
      <c r="D618" s="41"/>
      <c r="E618" s="83" t="s">
        <v>48</v>
      </c>
    </row>
    <row r="619" spans="1:5" ht="15" customHeight="1" x14ac:dyDescent="0.25">
      <c r="A619" s="43"/>
      <c r="B619" s="40"/>
      <c r="C619" s="41"/>
      <c r="D619" s="41"/>
      <c r="E619" s="44"/>
    </row>
    <row r="620" spans="1:5" ht="15" customHeight="1" x14ac:dyDescent="0.2">
      <c r="B620" s="64"/>
      <c r="C620" s="46" t="s">
        <v>49</v>
      </c>
      <c r="D620" s="47" t="s">
        <v>50</v>
      </c>
      <c r="E620" s="48" t="s">
        <v>51</v>
      </c>
    </row>
    <row r="621" spans="1:5" ht="15" customHeight="1" x14ac:dyDescent="0.2">
      <c r="B621" s="78"/>
      <c r="C621" s="121">
        <v>6172</v>
      </c>
      <c r="D621" s="69" t="s">
        <v>105</v>
      </c>
      <c r="E621" s="53">
        <v>197337</v>
      </c>
    </row>
    <row r="622" spans="1:5" ht="15" customHeight="1" x14ac:dyDescent="0.2">
      <c r="B622" s="78"/>
      <c r="C622" s="55" t="s">
        <v>53</v>
      </c>
      <c r="D622" s="56"/>
      <c r="E622" s="57">
        <f>SUM(E621:E621)</f>
        <v>197337</v>
      </c>
    </row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40" t="s">
        <v>16</v>
      </c>
      <c r="B626" s="41"/>
      <c r="C626" s="41"/>
      <c r="D626" s="41"/>
      <c r="E626" s="41"/>
    </row>
    <row r="627" spans="1:5" ht="15" customHeight="1" x14ac:dyDescent="0.2">
      <c r="A627" s="42" t="s">
        <v>111</v>
      </c>
      <c r="B627" s="122"/>
      <c r="C627" s="122"/>
      <c r="D627" s="122"/>
      <c r="E627" s="43" t="s">
        <v>112</v>
      </c>
    </row>
    <row r="628" spans="1:5" ht="15" customHeight="1" x14ac:dyDescent="0.25">
      <c r="A628" s="40"/>
      <c r="B628" s="43"/>
      <c r="C628" s="41"/>
      <c r="D628" s="41"/>
      <c r="E628" s="44"/>
    </row>
    <row r="629" spans="1:5" ht="15" customHeight="1" x14ac:dyDescent="0.2">
      <c r="A629" s="45"/>
      <c r="B629" s="65" t="s">
        <v>67</v>
      </c>
      <c r="C629" s="46" t="s">
        <v>49</v>
      </c>
      <c r="D629" s="123" t="s">
        <v>50</v>
      </c>
      <c r="E629" s="48" t="s">
        <v>51</v>
      </c>
    </row>
    <row r="630" spans="1:5" ht="15" customHeight="1" x14ac:dyDescent="0.2">
      <c r="A630" s="78"/>
      <c r="B630" s="124">
        <v>305</v>
      </c>
      <c r="C630" s="68"/>
      <c r="D630" s="96" t="s">
        <v>113</v>
      </c>
      <c r="E630" s="53">
        <v>197337</v>
      </c>
    </row>
    <row r="631" spans="1:5" ht="15" customHeight="1" x14ac:dyDescent="0.2">
      <c r="A631" s="80"/>
      <c r="B631" s="125"/>
      <c r="C631" s="55" t="s">
        <v>53</v>
      </c>
      <c r="D631" s="120"/>
      <c r="E631" s="73">
        <f>SUM(E630:E630)</f>
        <v>197337</v>
      </c>
    </row>
    <row r="632" spans="1:5" ht="15" customHeight="1" x14ac:dyDescent="0.2"/>
    <row r="633" spans="1:5" ht="15" customHeight="1" x14ac:dyDescent="0.2"/>
    <row r="634" spans="1:5" ht="15" customHeight="1" x14ac:dyDescent="0.25">
      <c r="A634" s="38" t="s">
        <v>426</v>
      </c>
    </row>
    <row r="635" spans="1:5" ht="15" customHeight="1" x14ac:dyDescent="0.2">
      <c r="A635" s="201" t="s">
        <v>45</v>
      </c>
      <c r="B635" s="201"/>
      <c r="C635" s="201"/>
      <c r="D635" s="201"/>
      <c r="E635" s="201"/>
    </row>
    <row r="636" spans="1:5" ht="15" customHeight="1" x14ac:dyDescent="0.2">
      <c r="A636" s="202" t="s">
        <v>427</v>
      </c>
      <c r="B636" s="202"/>
      <c r="C636" s="202"/>
      <c r="D636" s="202"/>
      <c r="E636" s="202"/>
    </row>
    <row r="637" spans="1:5" ht="15" customHeight="1" x14ac:dyDescent="0.2">
      <c r="A637" s="202"/>
      <c r="B637" s="202"/>
      <c r="C637" s="202"/>
      <c r="D637" s="202"/>
      <c r="E637" s="202"/>
    </row>
    <row r="638" spans="1:5" ht="15" customHeight="1" x14ac:dyDescent="0.2">
      <c r="A638" s="202"/>
      <c r="B638" s="202"/>
      <c r="C638" s="202"/>
      <c r="D638" s="202"/>
      <c r="E638" s="202"/>
    </row>
    <row r="639" spans="1:5" ht="15" customHeight="1" x14ac:dyDescent="0.2">
      <c r="A639" s="202"/>
      <c r="B639" s="202"/>
      <c r="C639" s="202"/>
      <c r="D639" s="202"/>
      <c r="E639" s="202"/>
    </row>
    <row r="640" spans="1:5" ht="15" customHeight="1" x14ac:dyDescent="0.2">
      <c r="A640" s="202"/>
      <c r="B640" s="202"/>
      <c r="C640" s="202"/>
      <c r="D640" s="202"/>
      <c r="E640" s="202"/>
    </row>
    <row r="641" spans="1:5" ht="15" customHeight="1" x14ac:dyDescent="0.2">
      <c r="A641" s="202"/>
      <c r="B641" s="202"/>
      <c r="C641" s="202"/>
      <c r="D641" s="202"/>
      <c r="E641" s="202"/>
    </row>
    <row r="642" spans="1:5" ht="15" customHeight="1" x14ac:dyDescent="0.2">
      <c r="A642" s="202"/>
      <c r="B642" s="202"/>
      <c r="C642" s="202"/>
      <c r="D642" s="202"/>
      <c r="E642" s="202"/>
    </row>
    <row r="643" spans="1:5" ht="15" customHeight="1" x14ac:dyDescent="0.2"/>
    <row r="644" spans="1:5" ht="15" customHeight="1" x14ac:dyDescent="0.25">
      <c r="A644" s="40" t="s">
        <v>1</v>
      </c>
      <c r="B644" s="41"/>
      <c r="C644" s="41"/>
      <c r="D644" s="41"/>
      <c r="E644" s="41"/>
    </row>
    <row r="645" spans="1:5" ht="15" customHeight="1" x14ac:dyDescent="0.2">
      <c r="A645" s="42" t="s">
        <v>47</v>
      </c>
      <c r="B645" s="41"/>
      <c r="C645" s="41"/>
      <c r="D645" s="41"/>
      <c r="E645" s="83" t="s">
        <v>48</v>
      </c>
    </row>
    <row r="646" spans="1:5" ht="15" customHeight="1" x14ac:dyDescent="0.25">
      <c r="A646" s="43"/>
      <c r="B646" s="40"/>
      <c r="C646" s="41"/>
      <c r="D646" s="41"/>
      <c r="E646" s="44"/>
    </row>
    <row r="647" spans="1:5" ht="15" customHeight="1" x14ac:dyDescent="0.2">
      <c r="B647" s="64"/>
      <c r="C647" s="46" t="s">
        <v>49</v>
      </c>
      <c r="D647" s="47" t="s">
        <v>50</v>
      </c>
      <c r="E647" s="48" t="s">
        <v>51</v>
      </c>
    </row>
    <row r="648" spans="1:5" ht="15" customHeight="1" x14ac:dyDescent="0.2">
      <c r="B648" s="78"/>
      <c r="C648" s="121">
        <v>6172</v>
      </c>
      <c r="D648" s="69" t="s">
        <v>105</v>
      </c>
      <c r="E648" s="53">
        <v>58170</v>
      </c>
    </row>
    <row r="649" spans="1:5" ht="15" customHeight="1" x14ac:dyDescent="0.2">
      <c r="B649" s="78"/>
      <c r="C649" s="55" t="s">
        <v>53</v>
      </c>
      <c r="D649" s="56"/>
      <c r="E649" s="57">
        <f>SUM(E648:E648)</f>
        <v>58170</v>
      </c>
    </row>
    <row r="650" spans="1:5" ht="15" customHeight="1" x14ac:dyDescent="0.2"/>
    <row r="651" spans="1:5" ht="15" customHeight="1" x14ac:dyDescent="0.25">
      <c r="A651" s="40" t="s">
        <v>16</v>
      </c>
      <c r="B651" s="41"/>
      <c r="C651" s="41"/>
      <c r="D651" s="41"/>
      <c r="E651" s="41"/>
    </row>
    <row r="652" spans="1:5" ht="15" customHeight="1" x14ac:dyDescent="0.2">
      <c r="A652" s="42" t="s">
        <v>111</v>
      </c>
      <c r="B652" s="122"/>
      <c r="C652" s="122"/>
      <c r="D652" s="122"/>
      <c r="E652" s="43" t="s">
        <v>112</v>
      </c>
    </row>
    <row r="653" spans="1:5" ht="15" customHeight="1" x14ac:dyDescent="0.25">
      <c r="A653" s="40"/>
      <c r="B653" s="43"/>
      <c r="C653" s="41"/>
      <c r="D653" s="41"/>
      <c r="E653" s="44"/>
    </row>
    <row r="654" spans="1:5" ht="15" customHeight="1" x14ac:dyDescent="0.2">
      <c r="A654" s="45"/>
      <c r="B654" s="65" t="s">
        <v>67</v>
      </c>
      <c r="C654" s="46" t="s">
        <v>49</v>
      </c>
      <c r="D654" s="123" t="s">
        <v>50</v>
      </c>
      <c r="E654" s="48" t="s">
        <v>51</v>
      </c>
    </row>
    <row r="655" spans="1:5" ht="15" customHeight="1" x14ac:dyDescent="0.2">
      <c r="A655" s="78"/>
      <c r="B655" s="124">
        <v>305</v>
      </c>
      <c r="C655" s="68"/>
      <c r="D655" s="96" t="s">
        <v>113</v>
      </c>
      <c r="E655" s="53">
        <v>58170</v>
      </c>
    </row>
    <row r="656" spans="1:5" ht="15" customHeight="1" x14ac:dyDescent="0.2">
      <c r="A656" s="80"/>
      <c r="B656" s="125"/>
      <c r="C656" s="55" t="s">
        <v>53</v>
      </c>
      <c r="D656" s="120"/>
      <c r="E656" s="73">
        <f>SUM(E655:E655)</f>
        <v>58170</v>
      </c>
    </row>
    <row r="657" spans="1:5" ht="15" customHeight="1" x14ac:dyDescent="0.2"/>
    <row r="658" spans="1:5" ht="15" customHeight="1" x14ac:dyDescent="0.2"/>
    <row r="659" spans="1:5" ht="15" customHeight="1" x14ac:dyDescent="0.25">
      <c r="A659" s="38" t="s">
        <v>428</v>
      </c>
    </row>
    <row r="660" spans="1:5" ht="15" customHeight="1" x14ac:dyDescent="0.2">
      <c r="A660" s="204" t="s">
        <v>237</v>
      </c>
      <c r="B660" s="204"/>
      <c r="C660" s="204"/>
      <c r="D660" s="204"/>
      <c r="E660" s="204"/>
    </row>
    <row r="661" spans="1:5" ht="15" customHeight="1" x14ac:dyDescent="0.2">
      <c r="A661" s="204"/>
      <c r="B661" s="204"/>
      <c r="C661" s="204"/>
      <c r="D661" s="204"/>
      <c r="E661" s="204"/>
    </row>
    <row r="662" spans="1:5" ht="15" customHeight="1" x14ac:dyDescent="0.2">
      <c r="A662" s="202" t="s">
        <v>429</v>
      </c>
      <c r="B662" s="202"/>
      <c r="C662" s="202"/>
      <c r="D662" s="202"/>
      <c r="E662" s="202"/>
    </row>
    <row r="663" spans="1:5" ht="15" customHeight="1" x14ac:dyDescent="0.2">
      <c r="A663" s="202"/>
      <c r="B663" s="202"/>
      <c r="C663" s="202"/>
      <c r="D663" s="202"/>
      <c r="E663" s="202"/>
    </row>
    <row r="664" spans="1:5" ht="15" customHeight="1" x14ac:dyDescent="0.2">
      <c r="A664" s="202"/>
      <c r="B664" s="202"/>
      <c r="C664" s="202"/>
      <c r="D664" s="202"/>
      <c r="E664" s="202"/>
    </row>
    <row r="665" spans="1:5" ht="15" customHeight="1" x14ac:dyDescent="0.2">
      <c r="A665" s="202"/>
      <c r="B665" s="202"/>
      <c r="C665" s="202"/>
      <c r="D665" s="202"/>
      <c r="E665" s="202"/>
    </row>
    <row r="666" spans="1:5" ht="15" customHeight="1" x14ac:dyDescent="0.2">
      <c r="A666" s="202"/>
      <c r="B666" s="202"/>
      <c r="C666" s="202"/>
      <c r="D666" s="202"/>
      <c r="E666" s="202"/>
    </row>
    <row r="667" spans="1:5" ht="15" customHeight="1" x14ac:dyDescent="0.2">
      <c r="A667" s="202"/>
      <c r="B667" s="202"/>
      <c r="C667" s="202"/>
      <c r="D667" s="202"/>
      <c r="E667" s="202"/>
    </row>
    <row r="668" spans="1:5" ht="15" customHeight="1" x14ac:dyDescent="0.2">
      <c r="A668" s="202"/>
      <c r="B668" s="202"/>
      <c r="C668" s="202"/>
      <c r="D668" s="202"/>
      <c r="E668" s="202"/>
    </row>
    <row r="669" spans="1:5" ht="15" customHeight="1" x14ac:dyDescent="0.2">
      <c r="A669" s="202"/>
      <c r="B669" s="202"/>
      <c r="C669" s="202"/>
      <c r="D669" s="202"/>
      <c r="E669" s="202"/>
    </row>
    <row r="670" spans="1:5" ht="15" customHeight="1" x14ac:dyDescent="0.2">
      <c r="A670" s="202"/>
      <c r="B670" s="202"/>
      <c r="C670" s="202"/>
      <c r="D670" s="202"/>
      <c r="E670" s="202"/>
    </row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58" t="s">
        <v>16</v>
      </c>
      <c r="B678" s="60"/>
      <c r="C678" s="60"/>
      <c r="D678" s="60"/>
      <c r="E678" s="60"/>
    </row>
    <row r="679" spans="1:5" ht="15" customHeight="1" x14ac:dyDescent="0.2">
      <c r="A679" s="61" t="s">
        <v>47</v>
      </c>
      <c r="B679" s="60"/>
      <c r="C679" s="60"/>
      <c r="D679" s="60"/>
      <c r="E679" s="75" t="s">
        <v>48</v>
      </c>
    </row>
    <row r="680" spans="1:5" ht="15" customHeight="1" x14ac:dyDescent="0.25">
      <c r="A680" s="58"/>
      <c r="B680" s="84"/>
      <c r="C680" s="60"/>
      <c r="D680" s="60"/>
      <c r="E680" s="85"/>
    </row>
    <row r="681" spans="1:5" ht="15" customHeight="1" x14ac:dyDescent="0.2">
      <c r="B681" s="64"/>
      <c r="C681" s="65" t="s">
        <v>49</v>
      </c>
      <c r="D681" s="66" t="s">
        <v>54</v>
      </c>
      <c r="E681" s="48" t="s">
        <v>51</v>
      </c>
    </row>
    <row r="682" spans="1:5" ht="15" customHeight="1" x14ac:dyDescent="0.2">
      <c r="B682" s="172"/>
      <c r="C682" s="173">
        <v>4324</v>
      </c>
      <c r="D682" s="126" t="s">
        <v>55</v>
      </c>
      <c r="E682" s="137">
        <v>-256880</v>
      </c>
    </row>
    <row r="683" spans="1:5" ht="15" customHeight="1" x14ac:dyDescent="0.2">
      <c r="B683" s="145"/>
      <c r="C683" s="71" t="s">
        <v>53</v>
      </c>
      <c r="D683" s="92"/>
      <c r="E683" s="93">
        <f>SUM(E682:E682)</f>
        <v>-256880</v>
      </c>
    </row>
    <row r="684" spans="1:5" ht="15" customHeight="1" x14ac:dyDescent="0.2"/>
    <row r="685" spans="1:5" ht="15" customHeight="1" x14ac:dyDescent="0.25">
      <c r="A685" s="40" t="s">
        <v>16</v>
      </c>
      <c r="B685" s="41"/>
      <c r="C685" s="41"/>
      <c r="D685" s="41"/>
      <c r="E685" s="41"/>
    </row>
    <row r="686" spans="1:5" ht="15" customHeight="1" x14ac:dyDescent="0.2">
      <c r="A686" s="42" t="s">
        <v>239</v>
      </c>
      <c r="B686" s="122"/>
      <c r="C686" s="122"/>
      <c r="D686" s="122"/>
      <c r="E686" s="122" t="s">
        <v>240</v>
      </c>
    </row>
    <row r="687" spans="1:5" ht="15" customHeight="1" x14ac:dyDescent="0.2">
      <c r="A687" s="122"/>
      <c r="B687" s="118"/>
      <c r="C687" s="41"/>
      <c r="D687" s="122"/>
      <c r="E687" s="119"/>
    </row>
    <row r="688" spans="1:5" ht="15" customHeight="1" x14ac:dyDescent="0.2">
      <c r="B688" s="65" t="s">
        <v>67</v>
      </c>
      <c r="C688" s="46" t="s">
        <v>49</v>
      </c>
      <c r="D688" s="123" t="s">
        <v>50</v>
      </c>
      <c r="E688" s="48" t="s">
        <v>51</v>
      </c>
    </row>
    <row r="689" spans="1:7" ht="15" customHeight="1" x14ac:dyDescent="0.2">
      <c r="B689" s="174">
        <v>13307</v>
      </c>
      <c r="C689" s="162"/>
      <c r="D689" s="96" t="s">
        <v>241</v>
      </c>
      <c r="E689" s="175">
        <v>45600</v>
      </c>
    </row>
    <row r="690" spans="1:7" ht="15" customHeight="1" x14ac:dyDescent="0.2">
      <c r="B690" s="125"/>
      <c r="C690" s="55" t="s">
        <v>53</v>
      </c>
      <c r="D690" s="120"/>
      <c r="E690" s="73">
        <f>SUM(E689:E689)</f>
        <v>45600</v>
      </c>
    </row>
    <row r="691" spans="1:7" ht="15" customHeight="1" x14ac:dyDescent="0.2">
      <c r="A691" s="122"/>
      <c r="B691" s="122"/>
      <c r="C691" s="122"/>
      <c r="D691" s="122"/>
      <c r="E691" s="122"/>
    </row>
    <row r="692" spans="1:7" ht="15" customHeight="1" x14ac:dyDescent="0.25">
      <c r="A692" s="40" t="s">
        <v>16</v>
      </c>
      <c r="B692" s="41"/>
      <c r="C692" s="41"/>
      <c r="D692" s="41"/>
      <c r="E692" s="41"/>
    </row>
    <row r="693" spans="1:7" ht="15" customHeight="1" x14ac:dyDescent="0.2">
      <c r="A693" s="42" t="s">
        <v>106</v>
      </c>
      <c r="B693" s="122"/>
      <c r="C693" s="122"/>
      <c r="D693" s="122"/>
      <c r="E693" s="122" t="s">
        <v>107</v>
      </c>
    </row>
    <row r="694" spans="1:7" ht="15" customHeight="1" x14ac:dyDescent="0.2">
      <c r="A694" s="122"/>
      <c r="B694" s="118"/>
      <c r="C694" s="41"/>
      <c r="D694" s="122"/>
      <c r="E694" s="119"/>
    </row>
    <row r="695" spans="1:7" ht="15" customHeight="1" x14ac:dyDescent="0.2">
      <c r="A695" s="64"/>
      <c r="B695" s="65" t="s">
        <v>67</v>
      </c>
      <c r="C695" s="46" t="s">
        <v>49</v>
      </c>
      <c r="D695" s="123" t="s">
        <v>50</v>
      </c>
      <c r="E695" s="48" t="s">
        <v>51</v>
      </c>
    </row>
    <row r="696" spans="1:7" ht="15" customHeight="1" x14ac:dyDescent="0.2">
      <c r="A696" s="172"/>
      <c r="B696" s="174">
        <v>13307</v>
      </c>
      <c r="C696" s="162"/>
      <c r="D696" s="96" t="s">
        <v>241</v>
      </c>
      <c r="E696" s="134">
        <v>211280</v>
      </c>
    </row>
    <row r="697" spans="1:7" ht="15" customHeight="1" x14ac:dyDescent="0.2">
      <c r="A697" s="145"/>
      <c r="B697" s="125"/>
      <c r="C697" s="55" t="s">
        <v>53</v>
      </c>
      <c r="D697" s="120"/>
      <c r="E697" s="73">
        <f>SUM(E696)</f>
        <v>211280</v>
      </c>
      <c r="G697" s="149">
        <f>+E690+E697</f>
        <v>256880</v>
      </c>
    </row>
    <row r="698" spans="1:7" ht="15" customHeight="1" x14ac:dyDescent="0.2"/>
    <row r="699" spans="1:7" ht="15" customHeight="1" x14ac:dyDescent="0.2"/>
    <row r="700" spans="1:7" ht="15" customHeight="1" x14ac:dyDescent="0.25">
      <c r="A700" s="38" t="s">
        <v>430</v>
      </c>
    </row>
    <row r="701" spans="1:7" ht="15" customHeight="1" x14ac:dyDescent="0.2">
      <c r="A701" s="204" t="s">
        <v>121</v>
      </c>
      <c r="B701" s="204"/>
      <c r="C701" s="204"/>
      <c r="D701" s="204"/>
      <c r="E701" s="204"/>
    </row>
    <row r="702" spans="1:7" ht="15" customHeight="1" x14ac:dyDescent="0.2">
      <c r="A702" s="204"/>
      <c r="B702" s="204"/>
      <c r="C702" s="204"/>
      <c r="D702" s="204"/>
      <c r="E702" s="204"/>
    </row>
    <row r="703" spans="1:7" ht="15" customHeight="1" x14ac:dyDescent="0.2">
      <c r="A703" s="202" t="s">
        <v>500</v>
      </c>
      <c r="B703" s="202"/>
      <c r="C703" s="202"/>
      <c r="D703" s="202"/>
      <c r="E703" s="202"/>
    </row>
    <row r="704" spans="1:7" ht="15" customHeight="1" x14ac:dyDescent="0.2">
      <c r="A704" s="202"/>
      <c r="B704" s="202"/>
      <c r="C704" s="202"/>
      <c r="D704" s="202"/>
      <c r="E704" s="202"/>
    </row>
    <row r="705" spans="1:5" ht="15" customHeight="1" x14ac:dyDescent="0.2">
      <c r="A705" s="202"/>
      <c r="B705" s="202"/>
      <c r="C705" s="202"/>
      <c r="D705" s="202"/>
      <c r="E705" s="202"/>
    </row>
    <row r="706" spans="1:5" ht="15" customHeight="1" x14ac:dyDescent="0.2">
      <c r="A706" s="202"/>
      <c r="B706" s="202"/>
      <c r="C706" s="202"/>
      <c r="D706" s="202"/>
      <c r="E706" s="202"/>
    </row>
    <row r="707" spans="1:5" ht="15" customHeight="1" x14ac:dyDescent="0.2">
      <c r="A707" s="202"/>
      <c r="B707" s="202"/>
      <c r="C707" s="202"/>
      <c r="D707" s="202"/>
      <c r="E707" s="202"/>
    </row>
    <row r="708" spans="1:5" ht="15" customHeight="1" x14ac:dyDescent="0.2">
      <c r="A708" s="202"/>
      <c r="B708" s="202"/>
      <c r="C708" s="202"/>
      <c r="D708" s="202"/>
      <c r="E708" s="202"/>
    </row>
    <row r="709" spans="1:5" ht="15" customHeight="1" x14ac:dyDescent="0.2">
      <c r="A709" s="202"/>
      <c r="B709" s="202"/>
      <c r="C709" s="202"/>
      <c r="D709" s="202"/>
      <c r="E709" s="202"/>
    </row>
    <row r="710" spans="1:5" ht="15" customHeight="1" x14ac:dyDescent="0.2">
      <c r="A710" s="202"/>
      <c r="B710" s="202"/>
      <c r="C710" s="202"/>
      <c r="D710" s="202"/>
      <c r="E710" s="202"/>
    </row>
    <row r="711" spans="1:5" ht="15" customHeight="1" x14ac:dyDescent="0.2">
      <c r="A711" s="43"/>
      <c r="B711" s="129"/>
      <c r="C711" s="43"/>
      <c r="D711" s="43"/>
      <c r="E711" s="43"/>
    </row>
    <row r="712" spans="1:5" ht="15" customHeight="1" x14ac:dyDescent="0.25">
      <c r="A712" s="40" t="s">
        <v>16</v>
      </c>
      <c r="B712" s="41"/>
      <c r="C712" s="41"/>
      <c r="D712" s="41"/>
      <c r="E712" s="41"/>
    </row>
    <row r="713" spans="1:5" ht="15" customHeight="1" x14ac:dyDescent="0.2">
      <c r="A713" s="42" t="s">
        <v>47</v>
      </c>
      <c r="B713" s="41"/>
      <c r="C713" s="41"/>
      <c r="D713" s="41"/>
      <c r="E713" s="83" t="s">
        <v>48</v>
      </c>
    </row>
    <row r="714" spans="1:5" ht="15" customHeight="1" x14ac:dyDescent="0.25">
      <c r="A714" s="40"/>
      <c r="B714" s="43"/>
      <c r="C714" s="41"/>
      <c r="D714" s="41"/>
      <c r="E714" s="44"/>
    </row>
    <row r="715" spans="1:5" ht="15" customHeight="1" x14ac:dyDescent="0.2">
      <c r="A715" s="45"/>
      <c r="B715" s="45"/>
      <c r="C715" s="46" t="s">
        <v>49</v>
      </c>
      <c r="D715" s="77" t="s">
        <v>54</v>
      </c>
      <c r="E715" s="48" t="s">
        <v>51</v>
      </c>
    </row>
    <row r="716" spans="1:5" ht="15" customHeight="1" x14ac:dyDescent="0.2">
      <c r="A716" s="78"/>
      <c r="B716" s="50"/>
      <c r="C716" s="79">
        <v>6409</v>
      </c>
      <c r="D716" s="101" t="s">
        <v>83</v>
      </c>
      <c r="E716" s="130">
        <v>-50000</v>
      </c>
    </row>
    <row r="717" spans="1:5" ht="15" customHeight="1" x14ac:dyDescent="0.2">
      <c r="A717" s="80"/>
      <c r="B717" s="81"/>
      <c r="C717" s="55" t="s">
        <v>53</v>
      </c>
      <c r="D717" s="56"/>
      <c r="E717" s="57">
        <f>E716</f>
        <v>-50000</v>
      </c>
    </row>
    <row r="718" spans="1:5" ht="15" customHeight="1" x14ac:dyDescent="0.2">
      <c r="A718" s="43"/>
      <c r="B718" s="129"/>
      <c r="C718" s="43"/>
      <c r="D718" s="43"/>
      <c r="E718" s="43"/>
    </row>
    <row r="719" spans="1:5" ht="15" customHeight="1" x14ac:dyDescent="0.25">
      <c r="A719" s="40" t="s">
        <v>16</v>
      </c>
      <c r="B719" s="131"/>
      <c r="C719" s="41"/>
      <c r="D719" s="41"/>
      <c r="E719" s="41"/>
    </row>
    <row r="720" spans="1:5" ht="15" customHeight="1" x14ac:dyDescent="0.2">
      <c r="A720" s="61" t="s">
        <v>115</v>
      </c>
      <c r="B720" s="60"/>
      <c r="C720" s="60"/>
      <c r="D720" s="60"/>
      <c r="E720" s="75" t="s">
        <v>116</v>
      </c>
    </row>
    <row r="721" spans="1:5" ht="15" customHeight="1" x14ac:dyDescent="0.2">
      <c r="A721" s="43"/>
      <c r="B721" s="132"/>
      <c r="C721" s="41"/>
      <c r="D721" s="43"/>
      <c r="E721" s="119"/>
    </row>
    <row r="722" spans="1:5" ht="15" customHeight="1" x14ac:dyDescent="0.2">
      <c r="B722" s="64"/>
      <c r="C722" s="46" t="s">
        <v>49</v>
      </c>
      <c r="D722" s="66" t="s">
        <v>54</v>
      </c>
      <c r="E722" s="46" t="s">
        <v>51</v>
      </c>
    </row>
    <row r="723" spans="1:5" ht="15" customHeight="1" x14ac:dyDescent="0.2">
      <c r="B723" s="54"/>
      <c r="C723" s="51">
        <v>2221</v>
      </c>
      <c r="D723" s="101" t="s">
        <v>83</v>
      </c>
      <c r="E723" s="134">
        <v>50000</v>
      </c>
    </row>
    <row r="724" spans="1:5" ht="15" customHeight="1" x14ac:dyDescent="0.2">
      <c r="B724" s="135"/>
      <c r="C724" s="55" t="s">
        <v>53</v>
      </c>
      <c r="D724" s="120"/>
      <c r="E724" s="73">
        <f>SUM(E723:E723)</f>
        <v>50000</v>
      </c>
    </row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5">
      <c r="A729" s="38" t="s">
        <v>431</v>
      </c>
    </row>
    <row r="730" spans="1:5" ht="15" customHeight="1" x14ac:dyDescent="0.2">
      <c r="A730" s="204" t="s">
        <v>432</v>
      </c>
      <c r="B730" s="204"/>
      <c r="C730" s="204"/>
      <c r="D730" s="204"/>
      <c r="E730" s="204"/>
    </row>
    <row r="731" spans="1:5" ht="15" customHeight="1" x14ac:dyDescent="0.2">
      <c r="A731" s="204"/>
      <c r="B731" s="204"/>
      <c r="C731" s="204"/>
      <c r="D731" s="204"/>
      <c r="E731" s="204"/>
    </row>
    <row r="732" spans="1:5" ht="15" customHeight="1" x14ac:dyDescent="0.2">
      <c r="A732" s="202" t="s">
        <v>433</v>
      </c>
      <c r="B732" s="202"/>
      <c r="C732" s="202"/>
      <c r="D732" s="202"/>
      <c r="E732" s="202"/>
    </row>
    <row r="733" spans="1:5" ht="15" customHeight="1" x14ac:dyDescent="0.2">
      <c r="A733" s="202"/>
      <c r="B733" s="202"/>
      <c r="C733" s="202"/>
      <c r="D733" s="202"/>
      <c r="E733" s="202"/>
    </row>
    <row r="734" spans="1:5" ht="15" customHeight="1" x14ac:dyDescent="0.2">
      <c r="A734" s="202"/>
      <c r="B734" s="202"/>
      <c r="C734" s="202"/>
      <c r="D734" s="202"/>
      <c r="E734" s="202"/>
    </row>
    <row r="735" spans="1:5" ht="15" customHeight="1" x14ac:dyDescent="0.2">
      <c r="A735" s="202"/>
      <c r="B735" s="202"/>
      <c r="C735" s="202"/>
      <c r="D735" s="202"/>
      <c r="E735" s="202"/>
    </row>
    <row r="736" spans="1:5" ht="15" customHeight="1" x14ac:dyDescent="0.2">
      <c r="A736" s="202"/>
      <c r="B736" s="202"/>
      <c r="C736" s="202"/>
      <c r="D736" s="202"/>
      <c r="E736" s="202"/>
    </row>
    <row r="737" spans="1:5" ht="15" customHeight="1" x14ac:dyDescent="0.2">
      <c r="A737" s="202"/>
      <c r="B737" s="202"/>
      <c r="C737" s="202"/>
      <c r="D737" s="202"/>
      <c r="E737" s="202"/>
    </row>
    <row r="738" spans="1:5" ht="15" customHeight="1" x14ac:dyDescent="0.2">
      <c r="A738" s="202"/>
      <c r="B738" s="202"/>
      <c r="C738" s="202"/>
      <c r="D738" s="202"/>
      <c r="E738" s="202"/>
    </row>
    <row r="739" spans="1:5" ht="15" customHeight="1" x14ac:dyDescent="0.2">
      <c r="A739" s="202"/>
      <c r="B739" s="202"/>
      <c r="C739" s="202"/>
      <c r="D739" s="202"/>
      <c r="E739" s="202"/>
    </row>
    <row r="740" spans="1:5" ht="15" customHeight="1" x14ac:dyDescent="0.25">
      <c r="A740" s="38"/>
    </row>
    <row r="741" spans="1:5" ht="15" customHeight="1" x14ac:dyDescent="0.25">
      <c r="A741" s="40" t="s">
        <v>16</v>
      </c>
      <c r="B741" s="41"/>
      <c r="C741" s="41"/>
      <c r="D741" s="41"/>
      <c r="E741" s="41"/>
    </row>
    <row r="742" spans="1:5" ht="15" customHeight="1" x14ac:dyDescent="0.2">
      <c r="A742" s="42" t="s">
        <v>47</v>
      </c>
      <c r="B742" s="41"/>
      <c r="C742" s="41"/>
      <c r="D742" s="41"/>
      <c r="E742" s="83" t="s">
        <v>48</v>
      </c>
    </row>
    <row r="743" spans="1:5" ht="15" customHeight="1" x14ac:dyDescent="0.25">
      <c r="A743" s="40"/>
      <c r="B743" s="43"/>
      <c r="C743" s="41"/>
      <c r="D743" s="41"/>
      <c r="E743" s="44"/>
    </row>
    <row r="744" spans="1:5" ht="15" customHeight="1" x14ac:dyDescent="0.2">
      <c r="A744" s="45"/>
      <c r="B744" s="45"/>
      <c r="C744" s="46" t="s">
        <v>49</v>
      </c>
      <c r="D744" s="77" t="s">
        <v>54</v>
      </c>
      <c r="E744" s="48" t="s">
        <v>51</v>
      </c>
    </row>
    <row r="745" spans="1:5" ht="15" customHeight="1" x14ac:dyDescent="0.2">
      <c r="A745" s="78"/>
      <c r="B745" s="50"/>
      <c r="C745" s="79">
        <v>6409</v>
      </c>
      <c r="D745" s="101" t="s">
        <v>83</v>
      </c>
      <c r="E745" s="130">
        <v>-50000</v>
      </c>
    </row>
    <row r="746" spans="1:5" ht="15" customHeight="1" x14ac:dyDescent="0.2">
      <c r="A746" s="80"/>
      <c r="B746" s="81"/>
      <c r="C746" s="55" t="s">
        <v>53</v>
      </c>
      <c r="D746" s="56"/>
      <c r="E746" s="57">
        <f>E745</f>
        <v>-50000</v>
      </c>
    </row>
    <row r="747" spans="1:5" ht="15" customHeight="1" x14ac:dyDescent="0.2"/>
    <row r="748" spans="1:5" ht="15" customHeight="1" x14ac:dyDescent="0.25">
      <c r="A748" s="40" t="s">
        <v>16</v>
      </c>
      <c r="B748" s="41"/>
      <c r="C748" s="41"/>
      <c r="D748" s="41"/>
      <c r="E748" s="43"/>
    </row>
    <row r="749" spans="1:5" ht="15" customHeight="1" x14ac:dyDescent="0.2">
      <c r="A749" s="42" t="s">
        <v>106</v>
      </c>
      <c r="B749" s="122"/>
      <c r="C749" s="122"/>
      <c r="D749" s="122"/>
      <c r="E749" s="122" t="s">
        <v>107</v>
      </c>
    </row>
    <row r="750" spans="1:5" ht="15" customHeight="1" x14ac:dyDescent="0.2">
      <c r="A750" s="42"/>
      <c r="B750" s="43"/>
      <c r="C750" s="41"/>
      <c r="D750" s="41"/>
      <c r="E750" s="44"/>
    </row>
    <row r="751" spans="1:5" ht="15" customHeight="1" x14ac:dyDescent="0.2">
      <c r="A751" s="45"/>
      <c r="B751" s="45"/>
      <c r="C751" s="46" t="s">
        <v>49</v>
      </c>
      <c r="D751" s="77" t="s">
        <v>54</v>
      </c>
      <c r="E751" s="48" t="s">
        <v>51</v>
      </c>
    </row>
    <row r="752" spans="1:5" ht="15" customHeight="1" x14ac:dyDescent="0.2">
      <c r="A752" s="45"/>
      <c r="B752" s="45"/>
      <c r="C752" s="68">
        <v>3599</v>
      </c>
      <c r="D752" s="101" t="s">
        <v>83</v>
      </c>
      <c r="E752" s="140">
        <v>50000</v>
      </c>
    </row>
    <row r="753" spans="1:5" ht="15" customHeight="1" x14ac:dyDescent="0.2">
      <c r="A753" s="54"/>
      <c r="B753" s="54"/>
      <c r="C753" s="55" t="s">
        <v>53</v>
      </c>
      <c r="D753" s="56"/>
      <c r="E753" s="57">
        <f>SUM(E752:E752)</f>
        <v>50000</v>
      </c>
    </row>
    <row r="754" spans="1:5" ht="15" customHeight="1" x14ac:dyDescent="0.2"/>
    <row r="755" spans="1:5" ht="15" customHeight="1" x14ac:dyDescent="0.2"/>
    <row r="756" spans="1:5" ht="15" customHeight="1" x14ac:dyDescent="0.25">
      <c r="A756" s="38" t="s">
        <v>434</v>
      </c>
    </row>
    <row r="757" spans="1:5" ht="15" customHeight="1" x14ac:dyDescent="0.2">
      <c r="A757" s="201" t="s">
        <v>177</v>
      </c>
      <c r="B757" s="201"/>
      <c r="C757" s="201"/>
      <c r="D757" s="201"/>
      <c r="E757" s="201"/>
    </row>
    <row r="758" spans="1:5" ht="15" customHeight="1" x14ac:dyDescent="0.2">
      <c r="A758" s="201"/>
      <c r="B758" s="201"/>
      <c r="C758" s="201"/>
      <c r="D758" s="201"/>
      <c r="E758" s="201"/>
    </row>
    <row r="759" spans="1:5" ht="15" customHeight="1" x14ac:dyDescent="0.2">
      <c r="A759" s="202" t="s">
        <v>435</v>
      </c>
      <c r="B759" s="202"/>
      <c r="C759" s="202"/>
      <c r="D759" s="202"/>
      <c r="E759" s="202"/>
    </row>
    <row r="760" spans="1:5" ht="15" customHeight="1" x14ac:dyDescent="0.2">
      <c r="A760" s="202"/>
      <c r="B760" s="202"/>
      <c r="C760" s="202"/>
      <c r="D760" s="202"/>
      <c r="E760" s="202"/>
    </row>
    <row r="761" spans="1:5" ht="15" customHeight="1" x14ac:dyDescent="0.2">
      <c r="A761" s="202"/>
      <c r="B761" s="202"/>
      <c r="C761" s="202"/>
      <c r="D761" s="202"/>
      <c r="E761" s="202"/>
    </row>
    <row r="762" spans="1:5" ht="15" customHeight="1" x14ac:dyDescent="0.2">
      <c r="A762" s="202"/>
      <c r="B762" s="202"/>
      <c r="C762" s="202"/>
      <c r="D762" s="202"/>
      <c r="E762" s="202"/>
    </row>
    <row r="763" spans="1:5" ht="15" customHeight="1" x14ac:dyDescent="0.2">
      <c r="A763" s="202"/>
      <c r="B763" s="202"/>
      <c r="C763" s="202"/>
      <c r="D763" s="202"/>
      <c r="E763" s="202"/>
    </row>
    <row r="764" spans="1:5" ht="15" customHeight="1" x14ac:dyDescent="0.2">
      <c r="A764" s="202"/>
      <c r="B764" s="202"/>
      <c r="C764" s="202"/>
      <c r="D764" s="202"/>
      <c r="E764" s="202"/>
    </row>
    <row r="765" spans="1:5" ht="15" customHeight="1" x14ac:dyDescent="0.2">
      <c r="A765" s="202"/>
      <c r="B765" s="202"/>
      <c r="C765" s="202"/>
      <c r="D765" s="202"/>
      <c r="E765" s="202"/>
    </row>
    <row r="766" spans="1:5" ht="15" customHeight="1" x14ac:dyDescent="0.2">
      <c r="A766" s="108"/>
      <c r="B766" s="108"/>
      <c r="C766" s="108"/>
      <c r="D766" s="108"/>
      <c r="E766" s="108"/>
    </row>
    <row r="767" spans="1:5" ht="15" customHeight="1" x14ac:dyDescent="0.25">
      <c r="A767" s="58" t="s">
        <v>16</v>
      </c>
      <c r="B767" s="60"/>
      <c r="C767" s="60"/>
      <c r="D767" s="43"/>
      <c r="E767" s="43"/>
    </row>
    <row r="768" spans="1:5" ht="15" customHeight="1" x14ac:dyDescent="0.2">
      <c r="A768" s="61" t="s">
        <v>73</v>
      </c>
      <c r="B768" s="41"/>
      <c r="C768" s="41"/>
      <c r="D768" s="41"/>
      <c r="E768" s="83" t="s">
        <v>96</v>
      </c>
    </row>
    <row r="769" spans="1:5" ht="15" customHeight="1" x14ac:dyDescent="0.2">
      <c r="A769" s="62"/>
      <c r="B769" s="110"/>
      <c r="C769" s="60"/>
      <c r="D769" s="62"/>
      <c r="E769" s="111"/>
    </row>
    <row r="770" spans="1:5" ht="15" customHeight="1" x14ac:dyDescent="0.2">
      <c r="B770" s="45"/>
      <c r="C770" s="65" t="s">
        <v>49</v>
      </c>
      <c r="D770" s="77" t="s">
        <v>54</v>
      </c>
      <c r="E770" s="65" t="s">
        <v>51</v>
      </c>
    </row>
    <row r="771" spans="1:5" ht="15" customHeight="1" x14ac:dyDescent="0.2">
      <c r="B771" s="112"/>
      <c r="C771" s="68">
        <v>2212</v>
      </c>
      <c r="D771" s="69" t="s">
        <v>93</v>
      </c>
      <c r="E771" s="90">
        <v>-2188356.85</v>
      </c>
    </row>
    <row r="772" spans="1:5" ht="15" customHeight="1" x14ac:dyDescent="0.2">
      <c r="B772" s="107"/>
      <c r="C772" s="71" t="s">
        <v>53</v>
      </c>
      <c r="D772" s="113"/>
      <c r="E772" s="93">
        <f>SUM(E771:E771)</f>
        <v>-2188356.85</v>
      </c>
    </row>
    <row r="773" spans="1:5" ht="15" customHeight="1" x14ac:dyDescent="0.25">
      <c r="A773" s="38"/>
      <c r="B773" s="112"/>
      <c r="C773" s="146"/>
      <c r="D773" s="41"/>
      <c r="E773" s="154"/>
    </row>
    <row r="774" spans="1:5" ht="15" customHeight="1" x14ac:dyDescent="0.25">
      <c r="A774" s="58" t="s">
        <v>16</v>
      </c>
      <c r="B774" s="60"/>
      <c r="C774" s="60"/>
      <c r="D774" s="60"/>
      <c r="E774" s="60"/>
    </row>
    <row r="775" spans="1:5" ht="15" customHeight="1" x14ac:dyDescent="0.2">
      <c r="A775" s="61" t="s">
        <v>47</v>
      </c>
      <c r="B775" s="60"/>
      <c r="C775" s="60"/>
      <c r="D775" s="60"/>
      <c r="E775" s="75" t="s">
        <v>48</v>
      </c>
    </row>
    <row r="776" spans="1:5" ht="15" customHeight="1" x14ac:dyDescent="0.25">
      <c r="A776" s="62"/>
      <c r="B776" s="58"/>
      <c r="C776" s="60"/>
      <c r="D776" s="60"/>
      <c r="E776" s="85"/>
    </row>
    <row r="777" spans="1:5" ht="15" customHeight="1" x14ac:dyDescent="0.2">
      <c r="A777" s="64"/>
      <c r="B777" s="45"/>
      <c r="C777" s="65" t="s">
        <v>49</v>
      </c>
      <c r="D777" s="77" t="s">
        <v>54</v>
      </c>
      <c r="E777" s="65" t="s">
        <v>51</v>
      </c>
    </row>
    <row r="778" spans="1:5" ht="15" customHeight="1" x14ac:dyDescent="0.2">
      <c r="A778" s="67"/>
      <c r="B778" s="109"/>
      <c r="C778" s="68">
        <v>6409</v>
      </c>
      <c r="D778" s="69" t="s">
        <v>55</v>
      </c>
      <c r="E778" s="90">
        <v>2188356.85</v>
      </c>
    </row>
    <row r="779" spans="1:5" ht="15" customHeight="1" x14ac:dyDescent="0.2">
      <c r="A779" s="70"/>
      <c r="B779" s="135"/>
      <c r="C779" s="71" t="s">
        <v>53</v>
      </c>
      <c r="D779" s="113"/>
      <c r="E779" s="114">
        <f>SUM(E778:E778)</f>
        <v>2188356.85</v>
      </c>
    </row>
    <row r="780" spans="1:5" ht="15" customHeight="1" x14ac:dyDescent="0.2"/>
    <row r="781" spans="1:5" ht="15" customHeight="1" x14ac:dyDescent="0.2"/>
    <row r="782" spans="1:5" ht="15" customHeight="1" x14ac:dyDescent="0.25">
      <c r="A782" s="38" t="s">
        <v>436</v>
      </c>
    </row>
    <row r="783" spans="1:5" ht="15" customHeight="1" x14ac:dyDescent="0.2">
      <c r="A783" s="201" t="s">
        <v>177</v>
      </c>
      <c r="B783" s="201"/>
      <c r="C783" s="201"/>
      <c r="D783" s="201"/>
      <c r="E783" s="201"/>
    </row>
    <row r="784" spans="1:5" ht="15" customHeight="1" x14ac:dyDescent="0.2">
      <c r="A784" s="201"/>
      <c r="B784" s="201"/>
      <c r="C784" s="201"/>
      <c r="D784" s="201"/>
      <c r="E784" s="201"/>
    </row>
    <row r="785" spans="1:5" ht="15" customHeight="1" x14ac:dyDescent="0.2">
      <c r="A785" s="202" t="s">
        <v>437</v>
      </c>
      <c r="B785" s="202"/>
      <c r="C785" s="202"/>
      <c r="D785" s="202"/>
      <c r="E785" s="202"/>
    </row>
    <row r="786" spans="1:5" ht="15" customHeight="1" x14ac:dyDescent="0.2">
      <c r="A786" s="202"/>
      <c r="B786" s="202"/>
      <c r="C786" s="202"/>
      <c r="D786" s="202"/>
      <c r="E786" s="202"/>
    </row>
    <row r="787" spans="1:5" ht="15" customHeight="1" x14ac:dyDescent="0.2">
      <c r="A787" s="202"/>
      <c r="B787" s="202"/>
      <c r="C787" s="202"/>
      <c r="D787" s="202"/>
      <c r="E787" s="202"/>
    </row>
    <row r="788" spans="1:5" ht="15" customHeight="1" x14ac:dyDescent="0.2">
      <c r="A788" s="202"/>
      <c r="B788" s="202"/>
      <c r="C788" s="202"/>
      <c r="D788" s="202"/>
      <c r="E788" s="202"/>
    </row>
    <row r="789" spans="1:5" ht="15" customHeight="1" x14ac:dyDescent="0.2">
      <c r="A789" s="202"/>
      <c r="B789" s="202"/>
      <c r="C789" s="202"/>
      <c r="D789" s="202"/>
      <c r="E789" s="202"/>
    </row>
    <row r="790" spans="1:5" ht="15" customHeight="1" x14ac:dyDescent="0.2">
      <c r="A790" s="202"/>
      <c r="B790" s="202"/>
      <c r="C790" s="202"/>
      <c r="D790" s="202"/>
      <c r="E790" s="202"/>
    </row>
    <row r="791" spans="1:5" ht="15" customHeight="1" x14ac:dyDescent="0.2">
      <c r="A791" s="108"/>
      <c r="B791" s="108"/>
      <c r="C791" s="108"/>
      <c r="D791" s="108"/>
      <c r="E791" s="108"/>
    </row>
    <row r="792" spans="1:5" ht="15" customHeight="1" x14ac:dyDescent="0.25">
      <c r="A792" s="58" t="s">
        <v>16</v>
      </c>
      <c r="B792" s="60"/>
      <c r="C792" s="60"/>
      <c r="D792" s="43"/>
      <c r="E792" s="43"/>
    </row>
    <row r="793" spans="1:5" ht="15" customHeight="1" x14ac:dyDescent="0.2">
      <c r="A793" s="61" t="s">
        <v>73</v>
      </c>
      <c r="B793" s="41"/>
      <c r="C793" s="41"/>
      <c r="D793" s="41"/>
      <c r="E793" s="83" t="s">
        <v>96</v>
      </c>
    </row>
    <row r="794" spans="1:5" ht="15" customHeight="1" x14ac:dyDescent="0.2">
      <c r="A794" s="62"/>
      <c r="B794" s="110"/>
      <c r="C794" s="60"/>
      <c r="D794" s="62"/>
      <c r="E794" s="111"/>
    </row>
    <row r="795" spans="1:5" ht="15" customHeight="1" x14ac:dyDescent="0.2">
      <c r="B795" s="45"/>
      <c r="C795" s="65" t="s">
        <v>49</v>
      </c>
      <c r="D795" s="77" t="s">
        <v>54</v>
      </c>
      <c r="E795" s="65" t="s">
        <v>51</v>
      </c>
    </row>
    <row r="796" spans="1:5" ht="15" customHeight="1" x14ac:dyDescent="0.2">
      <c r="B796" s="112"/>
      <c r="C796" s="68">
        <v>2212</v>
      </c>
      <c r="D796" s="69" t="s">
        <v>93</v>
      </c>
      <c r="E796" s="90">
        <f>-2450000-1750000</f>
        <v>-4200000</v>
      </c>
    </row>
    <row r="797" spans="1:5" ht="15" customHeight="1" x14ac:dyDescent="0.2">
      <c r="B797" s="107"/>
      <c r="C797" s="71" t="s">
        <v>53</v>
      </c>
      <c r="D797" s="113"/>
      <c r="E797" s="93">
        <f>SUM(E796:E796)</f>
        <v>-4200000</v>
      </c>
    </row>
    <row r="798" spans="1:5" ht="15" customHeight="1" x14ac:dyDescent="0.25">
      <c r="A798" s="38"/>
      <c r="B798" s="112"/>
      <c r="C798" s="146"/>
      <c r="D798" s="41"/>
      <c r="E798" s="154"/>
    </row>
    <row r="799" spans="1:5" ht="15" customHeight="1" x14ac:dyDescent="0.25">
      <c r="A799" s="58" t="s">
        <v>16</v>
      </c>
      <c r="B799" s="60"/>
      <c r="C799" s="60"/>
      <c r="D799" s="43"/>
      <c r="E799" s="43"/>
    </row>
    <row r="800" spans="1:5" ht="15" customHeight="1" x14ac:dyDescent="0.2">
      <c r="A800" s="61" t="s">
        <v>73</v>
      </c>
      <c r="B800" s="41"/>
      <c r="C800" s="41"/>
      <c r="D800" s="41"/>
      <c r="E800" s="83" t="s">
        <v>74</v>
      </c>
    </row>
    <row r="801" spans="1:5" ht="15" customHeight="1" x14ac:dyDescent="0.2">
      <c r="A801" s="62"/>
      <c r="B801" s="110"/>
      <c r="C801" s="60"/>
      <c r="D801" s="62"/>
      <c r="E801" s="111"/>
    </row>
    <row r="802" spans="1:5" ht="15" customHeight="1" x14ac:dyDescent="0.2">
      <c r="B802" s="45"/>
      <c r="C802" s="65" t="s">
        <v>49</v>
      </c>
      <c r="D802" s="77" t="s">
        <v>54</v>
      </c>
      <c r="E802" s="65" t="s">
        <v>51</v>
      </c>
    </row>
    <row r="803" spans="1:5" ht="15" customHeight="1" x14ac:dyDescent="0.2">
      <c r="B803" s="112"/>
      <c r="C803" s="68">
        <v>3122</v>
      </c>
      <c r="D803" s="69" t="s">
        <v>93</v>
      </c>
      <c r="E803" s="90">
        <v>-16669000</v>
      </c>
    </row>
    <row r="804" spans="1:5" ht="15" customHeight="1" x14ac:dyDescent="0.2">
      <c r="B804" s="112"/>
      <c r="C804" s="68">
        <v>4357</v>
      </c>
      <c r="D804" s="69" t="s">
        <v>93</v>
      </c>
      <c r="E804" s="90">
        <f>-1000000-2430000-800000-856000-744000-1600000</f>
        <v>-7430000</v>
      </c>
    </row>
    <row r="805" spans="1:5" ht="15" customHeight="1" x14ac:dyDescent="0.2">
      <c r="B805" s="107"/>
      <c r="C805" s="71" t="s">
        <v>53</v>
      </c>
      <c r="D805" s="113"/>
      <c r="E805" s="93">
        <f>SUM(E803:E804)</f>
        <v>-24099000</v>
      </c>
    </row>
    <row r="806" spans="1:5" ht="15" customHeight="1" x14ac:dyDescent="0.25">
      <c r="A806" s="38"/>
      <c r="B806" s="112"/>
      <c r="C806" s="146"/>
      <c r="D806" s="41"/>
      <c r="E806" s="154"/>
    </row>
    <row r="807" spans="1:5" ht="15" customHeight="1" x14ac:dyDescent="0.25">
      <c r="A807" s="58" t="s">
        <v>16</v>
      </c>
      <c r="B807" s="60"/>
      <c r="C807" s="60"/>
      <c r="D807" s="43"/>
      <c r="E807" s="43"/>
    </row>
    <row r="808" spans="1:5" ht="15" customHeight="1" x14ac:dyDescent="0.2">
      <c r="A808" s="61" t="s">
        <v>73</v>
      </c>
      <c r="B808" s="60"/>
      <c r="C808" s="60"/>
      <c r="D808" s="60"/>
      <c r="E808" s="75" t="s">
        <v>154</v>
      </c>
    </row>
    <row r="809" spans="1:5" ht="15" customHeight="1" x14ac:dyDescent="0.25">
      <c r="A809" s="151"/>
      <c r="B809" s="152"/>
      <c r="C809" s="60"/>
      <c r="D809" s="62"/>
      <c r="E809" s="111"/>
    </row>
    <row r="810" spans="1:5" ht="15" customHeight="1" x14ac:dyDescent="0.2">
      <c r="A810" s="64"/>
      <c r="B810" s="46" t="s">
        <v>155</v>
      </c>
      <c r="C810" s="65" t="s">
        <v>49</v>
      </c>
      <c r="D810" s="77" t="s">
        <v>54</v>
      </c>
      <c r="E810" s="48" t="s">
        <v>51</v>
      </c>
    </row>
    <row r="811" spans="1:5" ht="15" customHeight="1" x14ac:dyDescent="0.2">
      <c r="A811" s="67"/>
      <c r="B811" s="144">
        <v>10</v>
      </c>
      <c r="C811" s="68"/>
      <c r="D811" s="69" t="s">
        <v>61</v>
      </c>
      <c r="E811" s="90">
        <f>-956000-2184978</f>
        <v>-3140978</v>
      </c>
    </row>
    <row r="812" spans="1:5" ht="15" customHeight="1" x14ac:dyDescent="0.2">
      <c r="A812" s="67"/>
      <c r="B812" s="144">
        <v>11</v>
      </c>
      <c r="C812" s="68"/>
      <c r="D812" s="69" t="s">
        <v>61</v>
      </c>
      <c r="E812" s="90">
        <f>-1600000-4000000</f>
        <v>-5600000</v>
      </c>
    </row>
    <row r="813" spans="1:5" ht="15" customHeight="1" x14ac:dyDescent="0.2">
      <c r="A813" s="67"/>
      <c r="B813" s="144">
        <v>13</v>
      </c>
      <c r="C813" s="68"/>
      <c r="D813" s="69" t="s">
        <v>61</v>
      </c>
      <c r="E813" s="90">
        <v>-11000000</v>
      </c>
    </row>
    <row r="814" spans="1:5" ht="15" customHeight="1" x14ac:dyDescent="0.2">
      <c r="A814" s="67"/>
      <c r="B814" s="144">
        <v>10</v>
      </c>
      <c r="C814" s="68"/>
      <c r="D814" s="69" t="s">
        <v>93</v>
      </c>
      <c r="E814" s="90">
        <f>-3000000-300000-500000-500000-300000-500000-1000000</f>
        <v>-6100000</v>
      </c>
    </row>
    <row r="815" spans="1:5" ht="15" customHeight="1" x14ac:dyDescent="0.2">
      <c r="A815" s="67"/>
      <c r="B815" s="144">
        <v>11</v>
      </c>
      <c r="C815" s="68"/>
      <c r="D815" s="69" t="s">
        <v>93</v>
      </c>
      <c r="E815" s="90">
        <f>-300000-9000000-2000000-795697-1768495-3000000-2044808-1100000-800000-501130-30200000</f>
        <v>-51510130</v>
      </c>
    </row>
    <row r="816" spans="1:5" ht="15" customHeight="1" x14ac:dyDescent="0.2">
      <c r="A816" s="67"/>
      <c r="B816" s="144">
        <v>12</v>
      </c>
      <c r="C816" s="68"/>
      <c r="D816" s="69" t="s">
        <v>93</v>
      </c>
      <c r="E816" s="90">
        <f>-500000-300000-100000-799892-200000-1000000</f>
        <v>-2899892</v>
      </c>
    </row>
    <row r="817" spans="1:7" ht="15" customHeight="1" x14ac:dyDescent="0.2">
      <c r="A817" s="67"/>
      <c r="B817" s="144">
        <v>13</v>
      </c>
      <c r="C817" s="68"/>
      <c r="D817" s="69" t="s">
        <v>93</v>
      </c>
      <c r="E817" s="90">
        <f>-450000-300000-500000</f>
        <v>-1250000</v>
      </c>
    </row>
    <row r="818" spans="1:7" ht="15" customHeight="1" x14ac:dyDescent="0.2">
      <c r="A818" s="67"/>
      <c r="B818" s="144">
        <v>14</v>
      </c>
      <c r="C818" s="68"/>
      <c r="D818" s="69" t="s">
        <v>93</v>
      </c>
      <c r="E818" s="90">
        <f>-15000000-1500000-2500000-45000000</f>
        <v>-64000000</v>
      </c>
    </row>
    <row r="819" spans="1:7" ht="15" customHeight="1" x14ac:dyDescent="0.2">
      <c r="A819" s="70"/>
      <c r="B819" s="144"/>
      <c r="C819" s="71" t="s">
        <v>53</v>
      </c>
      <c r="D819" s="113"/>
      <c r="E819" s="114">
        <f>SUM(E811:E818)</f>
        <v>-145501000</v>
      </c>
      <c r="G819" s="149">
        <f>+E797+E805+E819</f>
        <v>-173800000</v>
      </c>
    </row>
    <row r="820" spans="1:7" ht="15" customHeight="1" x14ac:dyDescent="0.25">
      <c r="A820" s="38"/>
      <c r="B820" s="112"/>
      <c r="C820" s="146"/>
      <c r="D820" s="41"/>
      <c r="E820" s="154"/>
    </row>
    <row r="821" spans="1:7" ht="15" customHeight="1" x14ac:dyDescent="0.25">
      <c r="A821" s="58" t="s">
        <v>16</v>
      </c>
      <c r="B821" s="60"/>
      <c r="C821" s="60"/>
      <c r="D821" s="60"/>
      <c r="E821" s="60"/>
    </row>
    <row r="822" spans="1:7" ht="15" customHeight="1" x14ac:dyDescent="0.2">
      <c r="A822" s="61" t="s">
        <v>47</v>
      </c>
      <c r="B822" s="60"/>
      <c r="C822" s="60"/>
      <c r="D822" s="60"/>
      <c r="E822" s="75" t="s">
        <v>48</v>
      </c>
    </row>
    <row r="823" spans="1:7" ht="15" customHeight="1" x14ac:dyDescent="0.25">
      <c r="A823" s="62"/>
      <c r="B823" s="58"/>
      <c r="C823" s="60"/>
      <c r="D823" s="60"/>
      <c r="E823" s="85"/>
    </row>
    <row r="824" spans="1:7" ht="15" customHeight="1" x14ac:dyDescent="0.2">
      <c r="A824" s="64"/>
      <c r="B824" s="45"/>
      <c r="C824" s="65" t="s">
        <v>49</v>
      </c>
      <c r="D824" s="77" t="s">
        <v>54</v>
      </c>
      <c r="E824" s="65" t="s">
        <v>51</v>
      </c>
    </row>
    <row r="825" spans="1:7" ht="15" customHeight="1" x14ac:dyDescent="0.2">
      <c r="A825" s="67"/>
      <c r="B825" s="109"/>
      <c r="C825" s="68">
        <v>6409</v>
      </c>
      <c r="D825" s="69" t="s">
        <v>55</v>
      </c>
      <c r="E825" s="90">
        <v>173800000</v>
      </c>
    </row>
    <row r="826" spans="1:7" ht="15" customHeight="1" x14ac:dyDescent="0.2">
      <c r="A826" s="70"/>
      <c r="B826" s="135"/>
      <c r="C826" s="71" t="s">
        <v>53</v>
      </c>
      <c r="D826" s="113"/>
      <c r="E826" s="114">
        <f>SUM(E825:E825)</f>
        <v>173800000</v>
      </c>
    </row>
    <row r="827" spans="1:7" ht="15" customHeight="1" x14ac:dyDescent="0.2"/>
    <row r="828" spans="1:7" ht="15" customHeight="1" x14ac:dyDescent="0.2"/>
    <row r="829" spans="1:7" ht="15" customHeight="1" x14ac:dyDescent="0.2"/>
    <row r="830" spans="1:7" ht="15" customHeight="1" x14ac:dyDescent="0.2"/>
    <row r="831" spans="1:7" ht="15" customHeight="1" x14ac:dyDescent="0.2"/>
    <row r="832" spans="1:7" ht="15" customHeight="1" x14ac:dyDescent="0.2"/>
    <row r="833" spans="1:5" ht="15" customHeight="1" x14ac:dyDescent="0.25">
      <c r="A833" s="38" t="s">
        <v>438</v>
      </c>
    </row>
    <row r="834" spans="1:5" ht="15" customHeight="1" x14ac:dyDescent="0.2">
      <c r="A834" s="204" t="s">
        <v>297</v>
      </c>
      <c r="B834" s="204"/>
      <c r="C834" s="204"/>
      <c r="D834" s="204"/>
      <c r="E834" s="204"/>
    </row>
    <row r="835" spans="1:5" ht="15" customHeight="1" x14ac:dyDescent="0.2">
      <c r="A835" s="204"/>
      <c r="B835" s="204"/>
      <c r="C835" s="204"/>
      <c r="D835" s="204"/>
      <c r="E835" s="204"/>
    </row>
    <row r="836" spans="1:5" ht="15" customHeight="1" x14ac:dyDescent="0.2">
      <c r="A836" s="202" t="s">
        <v>439</v>
      </c>
      <c r="B836" s="202"/>
      <c r="C836" s="202"/>
      <c r="D836" s="202"/>
      <c r="E836" s="202"/>
    </row>
    <row r="837" spans="1:5" ht="15" customHeight="1" x14ac:dyDescent="0.2">
      <c r="A837" s="202"/>
      <c r="B837" s="202"/>
      <c r="C837" s="202"/>
      <c r="D837" s="202"/>
      <c r="E837" s="202"/>
    </row>
    <row r="838" spans="1:5" ht="15" customHeight="1" x14ac:dyDescent="0.2">
      <c r="A838" s="202"/>
      <c r="B838" s="202"/>
      <c r="C838" s="202"/>
      <c r="D838" s="202"/>
      <c r="E838" s="202"/>
    </row>
    <row r="839" spans="1:5" ht="15" customHeight="1" x14ac:dyDescent="0.2">
      <c r="A839" s="202"/>
      <c r="B839" s="202"/>
      <c r="C839" s="202"/>
      <c r="D839" s="202"/>
      <c r="E839" s="202"/>
    </row>
    <row r="840" spans="1:5" ht="15" customHeight="1" x14ac:dyDescent="0.2">
      <c r="A840" s="202"/>
      <c r="B840" s="202"/>
      <c r="C840" s="202"/>
      <c r="D840" s="202"/>
      <c r="E840" s="202"/>
    </row>
    <row r="841" spans="1:5" ht="15" customHeight="1" x14ac:dyDescent="0.2">
      <c r="A841" s="202"/>
      <c r="B841" s="202"/>
      <c r="C841" s="202"/>
      <c r="D841" s="202"/>
      <c r="E841" s="202"/>
    </row>
    <row r="842" spans="1:5" ht="15" customHeight="1" x14ac:dyDescent="0.2">
      <c r="A842" s="202"/>
      <c r="B842" s="202"/>
      <c r="C842" s="202"/>
      <c r="D842" s="202"/>
      <c r="E842" s="202"/>
    </row>
    <row r="843" spans="1:5" ht="15" customHeight="1" x14ac:dyDescent="0.2">
      <c r="A843" s="202"/>
      <c r="B843" s="202"/>
      <c r="C843" s="202"/>
      <c r="D843" s="202"/>
      <c r="E843" s="202"/>
    </row>
    <row r="844" spans="1:5" ht="15" customHeight="1" x14ac:dyDescent="0.2">
      <c r="A844" s="108"/>
      <c r="B844" s="108"/>
      <c r="C844" s="108"/>
      <c r="D844" s="108"/>
      <c r="E844" s="108"/>
    </row>
    <row r="845" spans="1:5" ht="15" customHeight="1" x14ac:dyDescent="0.25">
      <c r="A845" s="40" t="s">
        <v>16</v>
      </c>
      <c r="B845" s="41"/>
      <c r="C845" s="41"/>
      <c r="D845" s="41"/>
      <c r="E845" s="41"/>
    </row>
    <row r="846" spans="1:5" ht="15" customHeight="1" x14ac:dyDescent="0.2">
      <c r="A846" s="42" t="s">
        <v>47</v>
      </c>
      <c r="B846" s="41"/>
      <c r="C846" s="41"/>
      <c r="D846" s="41"/>
      <c r="E846" s="83" t="s">
        <v>48</v>
      </c>
    </row>
    <row r="847" spans="1:5" ht="15" customHeight="1" x14ac:dyDescent="0.25">
      <c r="A847" s="40"/>
      <c r="B847" s="43"/>
      <c r="C847" s="41"/>
      <c r="D847" s="41"/>
      <c r="E847" s="44"/>
    </row>
    <row r="848" spans="1:5" ht="15" customHeight="1" x14ac:dyDescent="0.2">
      <c r="A848" s="45"/>
      <c r="B848" s="45"/>
      <c r="C848" s="46" t="s">
        <v>49</v>
      </c>
      <c r="D848" s="77" t="s">
        <v>54</v>
      </c>
      <c r="E848" s="48" t="s">
        <v>51</v>
      </c>
    </row>
    <row r="849" spans="1:5" ht="15" customHeight="1" x14ac:dyDescent="0.2">
      <c r="A849" s="78"/>
      <c r="B849" s="50"/>
      <c r="C849" s="79">
        <v>6409</v>
      </c>
      <c r="D849" s="69" t="s">
        <v>55</v>
      </c>
      <c r="E849" s="130">
        <v>-600000</v>
      </c>
    </row>
    <row r="850" spans="1:5" ht="15" customHeight="1" x14ac:dyDescent="0.2">
      <c r="A850" s="80"/>
      <c r="B850" s="81"/>
      <c r="C850" s="55" t="s">
        <v>53</v>
      </c>
      <c r="D850" s="56"/>
      <c r="E850" s="57">
        <f>E849</f>
        <v>-600000</v>
      </c>
    </row>
    <row r="851" spans="1:5" ht="15" customHeight="1" x14ac:dyDescent="0.2"/>
    <row r="852" spans="1:5" ht="15" customHeight="1" x14ac:dyDescent="0.25">
      <c r="A852" s="40" t="s">
        <v>16</v>
      </c>
      <c r="B852" s="41"/>
      <c r="C852" s="41"/>
      <c r="D852" s="41"/>
      <c r="E852" s="62"/>
    </row>
    <row r="853" spans="1:5" ht="15" customHeight="1" x14ac:dyDescent="0.2">
      <c r="A853" s="74" t="s">
        <v>58</v>
      </c>
      <c r="B853" s="60"/>
      <c r="C853" s="60"/>
      <c r="D853" s="60"/>
      <c r="E853" s="75" t="s">
        <v>59</v>
      </c>
    </row>
    <row r="854" spans="1:5" ht="15" customHeight="1" x14ac:dyDescent="0.2">
      <c r="A854" s="42"/>
      <c r="B854" s="43"/>
      <c r="C854" s="41"/>
      <c r="D854" s="41"/>
      <c r="E854" s="85"/>
    </row>
    <row r="855" spans="1:5" ht="15" customHeight="1" x14ac:dyDescent="0.2">
      <c r="A855" s="45"/>
      <c r="B855" s="45"/>
      <c r="C855" s="46" t="s">
        <v>49</v>
      </c>
      <c r="D855" s="77" t="s">
        <v>54</v>
      </c>
      <c r="E855" s="65" t="s">
        <v>51</v>
      </c>
    </row>
    <row r="856" spans="1:5" ht="15" customHeight="1" x14ac:dyDescent="0.2">
      <c r="A856" s="78"/>
      <c r="B856" s="50"/>
      <c r="C856" s="51">
        <v>2143</v>
      </c>
      <c r="D856" s="101" t="s">
        <v>83</v>
      </c>
      <c r="E856" s="140">
        <v>-400000</v>
      </c>
    </row>
    <row r="857" spans="1:5" ht="15" customHeight="1" x14ac:dyDescent="0.2">
      <c r="A857" s="78"/>
      <c r="B857" s="50"/>
      <c r="C857" s="51">
        <v>2143</v>
      </c>
      <c r="D857" s="101" t="s">
        <v>440</v>
      </c>
      <c r="E857" s="140">
        <v>1000000</v>
      </c>
    </row>
    <row r="858" spans="1:5" ht="15" customHeight="1" x14ac:dyDescent="0.2">
      <c r="A858" s="54"/>
      <c r="B858" s="54"/>
      <c r="C858" s="55" t="s">
        <v>53</v>
      </c>
      <c r="D858" s="133"/>
      <c r="E858" s="93">
        <f>SUM(E856:E857)</f>
        <v>600000</v>
      </c>
    </row>
    <row r="859" spans="1:5" ht="15" customHeight="1" x14ac:dyDescent="0.2"/>
    <row r="860" spans="1:5" ht="15" customHeight="1" x14ac:dyDescent="0.2"/>
    <row r="861" spans="1:5" ht="15" customHeight="1" x14ac:dyDescent="0.25">
      <c r="A861" s="38" t="s">
        <v>441</v>
      </c>
    </row>
    <row r="862" spans="1:5" ht="15" customHeight="1" x14ac:dyDescent="0.2">
      <c r="A862" s="204" t="s">
        <v>442</v>
      </c>
      <c r="B862" s="204"/>
      <c r="C862" s="204"/>
      <c r="D862" s="204"/>
      <c r="E862" s="204"/>
    </row>
    <row r="863" spans="1:5" ht="15" customHeight="1" x14ac:dyDescent="0.2">
      <c r="A863" s="204"/>
      <c r="B863" s="204"/>
      <c r="C863" s="204"/>
      <c r="D863" s="204"/>
      <c r="E863" s="204"/>
    </row>
    <row r="864" spans="1:5" ht="15" customHeight="1" x14ac:dyDescent="0.2">
      <c r="A864" s="202" t="s">
        <v>443</v>
      </c>
      <c r="B864" s="202"/>
      <c r="C864" s="202"/>
      <c r="D864" s="202"/>
      <c r="E864" s="202"/>
    </row>
    <row r="865" spans="1:5" ht="15" customHeight="1" x14ac:dyDescent="0.2">
      <c r="A865" s="202"/>
      <c r="B865" s="202"/>
      <c r="C865" s="202"/>
      <c r="D865" s="202"/>
      <c r="E865" s="202"/>
    </row>
    <row r="866" spans="1:5" ht="15" customHeight="1" x14ac:dyDescent="0.2">
      <c r="A866" s="202"/>
      <c r="B866" s="202"/>
      <c r="C866" s="202"/>
      <c r="D866" s="202"/>
      <c r="E866" s="202"/>
    </row>
    <row r="867" spans="1:5" ht="15" customHeight="1" x14ac:dyDescent="0.2">
      <c r="A867" s="202"/>
      <c r="B867" s="202"/>
      <c r="C867" s="202"/>
      <c r="D867" s="202"/>
      <c r="E867" s="202"/>
    </row>
    <row r="868" spans="1:5" ht="15" customHeight="1" x14ac:dyDescent="0.2">
      <c r="A868" s="202"/>
      <c r="B868" s="202"/>
      <c r="C868" s="202"/>
      <c r="D868" s="202"/>
      <c r="E868" s="202"/>
    </row>
    <row r="869" spans="1:5" ht="15" customHeight="1" x14ac:dyDescent="0.2">
      <c r="A869" s="202"/>
      <c r="B869" s="202"/>
      <c r="C869" s="202"/>
      <c r="D869" s="202"/>
      <c r="E869" s="202"/>
    </row>
    <row r="870" spans="1:5" ht="15" customHeight="1" x14ac:dyDescent="0.2"/>
    <row r="871" spans="1:5" ht="15" customHeight="1" x14ac:dyDescent="0.25">
      <c r="A871" s="58" t="s">
        <v>16</v>
      </c>
      <c r="B871" s="59"/>
      <c r="C871" s="60"/>
      <c r="D871" s="60"/>
      <c r="E871" s="43"/>
    </row>
    <row r="872" spans="1:5" ht="15" customHeight="1" x14ac:dyDescent="0.2">
      <c r="A872" s="61" t="s">
        <v>47</v>
      </c>
      <c r="B872" s="59"/>
      <c r="C872" s="60"/>
      <c r="D872" s="60"/>
      <c r="E872" t="s">
        <v>48</v>
      </c>
    </row>
    <row r="873" spans="1:5" ht="15" customHeight="1" x14ac:dyDescent="0.25">
      <c r="A873" s="62"/>
      <c r="B873" s="63"/>
      <c r="C873" s="60"/>
      <c r="D873" s="60"/>
      <c r="E873" s="44"/>
    </row>
    <row r="874" spans="1:5" ht="15" customHeight="1" x14ac:dyDescent="0.2">
      <c r="B874" s="64"/>
      <c r="C874" s="65" t="s">
        <v>49</v>
      </c>
      <c r="D874" s="66" t="s">
        <v>54</v>
      </c>
      <c r="E874" s="46" t="s">
        <v>51</v>
      </c>
    </row>
    <row r="875" spans="1:5" ht="15" customHeight="1" x14ac:dyDescent="0.2">
      <c r="B875" s="67"/>
      <c r="C875" s="68"/>
      <c r="D875" s="104" t="s">
        <v>444</v>
      </c>
      <c r="E875" s="53">
        <v>-50000000</v>
      </c>
    </row>
    <row r="876" spans="1:5" ht="15" customHeight="1" x14ac:dyDescent="0.2">
      <c r="B876" s="70"/>
      <c r="C876" s="71" t="s">
        <v>53</v>
      </c>
      <c r="D876" s="72"/>
      <c r="E876" s="73">
        <f>SUM(E875:E875)</f>
        <v>-50000000</v>
      </c>
    </row>
    <row r="877" spans="1:5" ht="15" customHeight="1" x14ac:dyDescent="0.2"/>
    <row r="878" spans="1:5" ht="15" customHeight="1" x14ac:dyDescent="0.25">
      <c r="A878" s="58" t="s">
        <v>16</v>
      </c>
      <c r="B878" s="59"/>
      <c r="C878" s="60"/>
      <c r="D878" s="60"/>
      <c r="E878" s="43"/>
    </row>
    <row r="879" spans="1:5" ht="15" customHeight="1" x14ac:dyDescent="0.2">
      <c r="A879" s="61" t="s">
        <v>47</v>
      </c>
      <c r="B879" s="59"/>
      <c r="C879" s="60"/>
      <c r="D879" s="60"/>
      <c r="E879" t="s">
        <v>445</v>
      </c>
    </row>
    <row r="880" spans="1:5" ht="15" customHeight="1" x14ac:dyDescent="0.25">
      <c r="A880" s="62"/>
      <c r="B880" s="63"/>
      <c r="C880" s="60"/>
      <c r="D880" s="60"/>
      <c r="E880" s="44"/>
    </row>
    <row r="881" spans="1:5" ht="15" customHeight="1" x14ac:dyDescent="0.2">
      <c r="B881" s="64"/>
      <c r="C881" s="65" t="s">
        <v>49</v>
      </c>
      <c r="D881" s="66" t="s">
        <v>54</v>
      </c>
      <c r="E881" s="46" t="s">
        <v>51</v>
      </c>
    </row>
    <row r="882" spans="1:5" ht="15" customHeight="1" x14ac:dyDescent="0.2">
      <c r="B882" s="67"/>
      <c r="C882" s="68"/>
      <c r="D882" s="104" t="s">
        <v>444</v>
      </c>
      <c r="E882" s="53">
        <v>50000000</v>
      </c>
    </row>
    <row r="883" spans="1:5" ht="15" customHeight="1" x14ac:dyDescent="0.2">
      <c r="B883" s="70"/>
      <c r="C883" s="71" t="s">
        <v>53</v>
      </c>
      <c r="D883" s="72"/>
      <c r="E883" s="73">
        <f>SUM(E882:E882)</f>
        <v>50000000</v>
      </c>
    </row>
    <row r="884" spans="1:5" ht="15" customHeight="1" x14ac:dyDescent="0.2"/>
    <row r="885" spans="1:5" ht="15" customHeight="1" x14ac:dyDescent="0.2"/>
    <row r="886" spans="1:5" ht="15" customHeight="1" x14ac:dyDescent="0.25">
      <c r="A886" s="38" t="s">
        <v>446</v>
      </c>
    </row>
    <row r="887" spans="1:5" ht="15" customHeight="1" x14ac:dyDescent="0.2">
      <c r="A887" s="204" t="s">
        <v>264</v>
      </c>
      <c r="B887" s="204"/>
      <c r="C887" s="204"/>
      <c r="D887" s="204"/>
      <c r="E887" s="204"/>
    </row>
    <row r="888" spans="1:5" ht="15" customHeight="1" x14ac:dyDescent="0.2">
      <c r="A888" s="204"/>
      <c r="B888" s="204"/>
      <c r="C888" s="204"/>
      <c r="D888" s="204"/>
      <c r="E888" s="204"/>
    </row>
    <row r="889" spans="1:5" ht="15" customHeight="1" x14ac:dyDescent="0.2">
      <c r="A889" s="203" t="s">
        <v>447</v>
      </c>
      <c r="B889" s="203"/>
      <c r="C889" s="203"/>
      <c r="D889" s="203"/>
      <c r="E889" s="203"/>
    </row>
    <row r="890" spans="1:5" ht="15" customHeight="1" x14ac:dyDescent="0.2">
      <c r="A890" s="203"/>
      <c r="B890" s="203"/>
      <c r="C890" s="203"/>
      <c r="D890" s="203"/>
      <c r="E890" s="203"/>
    </row>
    <row r="891" spans="1:5" ht="15" customHeight="1" x14ac:dyDescent="0.2">
      <c r="A891" s="203"/>
      <c r="B891" s="203"/>
      <c r="C891" s="203"/>
      <c r="D891" s="203"/>
      <c r="E891" s="203"/>
    </row>
    <row r="892" spans="1:5" ht="15" customHeight="1" x14ac:dyDescent="0.2">
      <c r="A892" s="203"/>
      <c r="B892" s="203"/>
      <c r="C892" s="203"/>
      <c r="D892" s="203"/>
      <c r="E892" s="203"/>
    </row>
    <row r="893" spans="1:5" ht="15" customHeight="1" x14ac:dyDescent="0.2">
      <c r="A893" s="203"/>
      <c r="B893" s="203"/>
      <c r="C893" s="203"/>
      <c r="D893" s="203"/>
      <c r="E893" s="203"/>
    </row>
    <row r="894" spans="1:5" ht="15" customHeight="1" x14ac:dyDescent="0.2">
      <c r="A894" s="203"/>
      <c r="B894" s="203"/>
      <c r="C894" s="203"/>
      <c r="D894" s="203"/>
      <c r="E894" s="203"/>
    </row>
    <row r="895" spans="1:5" ht="15" customHeight="1" x14ac:dyDescent="0.2">
      <c r="A895" s="203"/>
      <c r="B895" s="203"/>
      <c r="C895" s="203"/>
      <c r="D895" s="203"/>
      <c r="E895" s="203"/>
    </row>
    <row r="896" spans="1:5" ht="15" customHeight="1" x14ac:dyDescent="0.2">
      <c r="A896" s="203"/>
      <c r="B896" s="203"/>
      <c r="C896" s="203"/>
      <c r="D896" s="203"/>
      <c r="E896" s="203"/>
    </row>
    <row r="897" spans="1:5" ht="15" customHeight="1" x14ac:dyDescent="0.2">
      <c r="A897" s="203"/>
      <c r="B897" s="203"/>
      <c r="C897" s="203"/>
      <c r="D897" s="203"/>
      <c r="E897" s="203"/>
    </row>
    <row r="898" spans="1:5" ht="15" customHeight="1" x14ac:dyDescent="0.2"/>
    <row r="899" spans="1:5" ht="15" customHeight="1" x14ac:dyDescent="0.25">
      <c r="A899" s="40" t="s">
        <v>16</v>
      </c>
      <c r="B899" s="41"/>
      <c r="C899" s="41"/>
      <c r="D899" s="41"/>
      <c r="E899" s="41"/>
    </row>
    <row r="900" spans="1:5" ht="15" customHeight="1" x14ac:dyDescent="0.2">
      <c r="A900" s="42" t="s">
        <v>193</v>
      </c>
      <c r="B900" s="41"/>
      <c r="C900" s="41"/>
      <c r="D900" s="41"/>
      <c r="E900" s="83" t="s">
        <v>194</v>
      </c>
    </row>
    <row r="901" spans="1:5" ht="15" customHeight="1" x14ac:dyDescent="0.2">
      <c r="A901" s="142"/>
      <c r="B901" s="143"/>
      <c r="C901" s="41"/>
      <c r="D901" s="41"/>
      <c r="E901" s="44"/>
    </row>
    <row r="902" spans="1:5" ht="15" customHeight="1" x14ac:dyDescent="0.2">
      <c r="A902" s="45"/>
      <c r="B902" s="45"/>
      <c r="C902" s="46" t="s">
        <v>49</v>
      </c>
      <c r="D902" s="47" t="s">
        <v>54</v>
      </c>
      <c r="E902" s="65" t="s">
        <v>51</v>
      </c>
    </row>
    <row r="903" spans="1:5" ht="15" customHeight="1" x14ac:dyDescent="0.2">
      <c r="A903" s="67"/>
      <c r="B903" s="81"/>
      <c r="C903" s="68">
        <v>2310</v>
      </c>
      <c r="D903" s="133" t="s">
        <v>122</v>
      </c>
      <c r="E903" s="90">
        <v>-1005000</v>
      </c>
    </row>
    <row r="904" spans="1:5" ht="15" customHeight="1" x14ac:dyDescent="0.2">
      <c r="A904" s="67"/>
      <c r="B904" s="81"/>
      <c r="C904" s="68">
        <v>2321</v>
      </c>
      <c r="D904" s="133" t="s">
        <v>122</v>
      </c>
      <c r="E904" s="90">
        <f>280000+310000+180000+150000</f>
        <v>920000</v>
      </c>
    </row>
    <row r="905" spans="1:5" ht="15" customHeight="1" x14ac:dyDescent="0.2">
      <c r="A905" s="67"/>
      <c r="B905" s="81"/>
      <c r="C905" s="68">
        <v>2321</v>
      </c>
      <c r="D905" s="69" t="s">
        <v>84</v>
      </c>
      <c r="E905" s="90">
        <v>85000</v>
      </c>
    </row>
    <row r="906" spans="1:5" ht="15" customHeight="1" x14ac:dyDescent="0.2">
      <c r="C906" s="55" t="s">
        <v>53</v>
      </c>
      <c r="D906" s="56"/>
      <c r="E906" s="57">
        <f>SUM(E903:E905)</f>
        <v>0</v>
      </c>
    </row>
    <row r="907" spans="1:5" ht="15" customHeight="1" x14ac:dyDescent="0.2"/>
    <row r="908" spans="1:5" ht="15" customHeight="1" x14ac:dyDescent="0.2"/>
    <row r="909" spans="1:5" ht="15" customHeight="1" x14ac:dyDescent="0.25">
      <c r="A909" s="38" t="s">
        <v>448</v>
      </c>
    </row>
    <row r="910" spans="1:5" ht="15" customHeight="1" x14ac:dyDescent="0.2">
      <c r="A910" s="204" t="s">
        <v>449</v>
      </c>
      <c r="B910" s="204"/>
      <c r="C910" s="204"/>
      <c r="D910" s="204"/>
      <c r="E910" s="204"/>
    </row>
    <row r="911" spans="1:5" ht="15" customHeight="1" x14ac:dyDescent="0.2">
      <c r="A911" s="204"/>
      <c r="B911" s="204"/>
      <c r="C911" s="204"/>
      <c r="D911" s="204"/>
      <c r="E911" s="204"/>
    </row>
    <row r="912" spans="1:5" ht="15" customHeight="1" x14ac:dyDescent="0.2">
      <c r="A912" s="202" t="s">
        <v>450</v>
      </c>
      <c r="B912" s="202"/>
      <c r="C912" s="202"/>
      <c r="D912" s="202"/>
      <c r="E912" s="202"/>
    </row>
    <row r="913" spans="1:5" ht="15" customHeight="1" x14ac:dyDescent="0.2">
      <c r="A913" s="202"/>
      <c r="B913" s="202"/>
      <c r="C913" s="202"/>
      <c r="D913" s="202"/>
      <c r="E913" s="202"/>
    </row>
    <row r="914" spans="1:5" ht="15" customHeight="1" x14ac:dyDescent="0.2">
      <c r="A914" s="202"/>
      <c r="B914" s="202"/>
      <c r="C914" s="202"/>
      <c r="D914" s="202"/>
      <c r="E914" s="202"/>
    </row>
    <row r="915" spans="1:5" ht="15" customHeight="1" x14ac:dyDescent="0.2">
      <c r="A915" s="202"/>
      <c r="B915" s="202"/>
      <c r="C915" s="202"/>
      <c r="D915" s="202"/>
      <c r="E915" s="202"/>
    </row>
    <row r="916" spans="1:5" ht="15" customHeight="1" x14ac:dyDescent="0.2">
      <c r="A916" s="202"/>
      <c r="B916" s="202"/>
      <c r="C916" s="202"/>
      <c r="D916" s="202"/>
      <c r="E916" s="202"/>
    </row>
    <row r="917" spans="1:5" ht="15" customHeight="1" x14ac:dyDescent="0.2">
      <c r="A917" s="202"/>
      <c r="B917" s="202"/>
      <c r="C917" s="202"/>
      <c r="D917" s="202"/>
      <c r="E917" s="202"/>
    </row>
    <row r="918" spans="1:5" ht="15" customHeight="1" x14ac:dyDescent="0.2">
      <c r="A918" s="202"/>
      <c r="B918" s="202"/>
      <c r="C918" s="202"/>
      <c r="D918" s="202"/>
      <c r="E918" s="202"/>
    </row>
    <row r="919" spans="1:5" ht="15" customHeight="1" x14ac:dyDescent="0.2">
      <c r="A919" s="202"/>
      <c r="B919" s="202"/>
      <c r="C919" s="202"/>
      <c r="D919" s="202"/>
      <c r="E919" s="202"/>
    </row>
    <row r="920" spans="1:5" ht="15" customHeight="1" x14ac:dyDescent="0.2"/>
    <row r="921" spans="1:5" ht="15" customHeight="1" x14ac:dyDescent="0.25">
      <c r="A921" s="40" t="s">
        <v>16</v>
      </c>
      <c r="B921" s="41"/>
      <c r="C921" s="41"/>
      <c r="D921" s="41"/>
      <c r="E921" s="43"/>
    </row>
    <row r="922" spans="1:5" ht="15" customHeight="1" x14ac:dyDescent="0.2">
      <c r="A922" s="61" t="s">
        <v>115</v>
      </c>
      <c r="B922" s="60"/>
      <c r="C922" s="60"/>
      <c r="D922" s="60"/>
      <c r="E922" s="75" t="s">
        <v>116</v>
      </c>
    </row>
    <row r="923" spans="1:5" ht="15" customHeight="1" x14ac:dyDescent="0.2"/>
    <row r="924" spans="1:5" ht="15" customHeight="1" x14ac:dyDescent="0.2">
      <c r="B924" s="65" t="s">
        <v>67</v>
      </c>
      <c r="C924" s="46" t="s">
        <v>49</v>
      </c>
      <c r="D924" s="123" t="s">
        <v>50</v>
      </c>
      <c r="E924" s="48" t="s">
        <v>51</v>
      </c>
    </row>
    <row r="925" spans="1:5" ht="15" customHeight="1" x14ac:dyDescent="0.2">
      <c r="B925" s="144">
        <v>12</v>
      </c>
      <c r="C925" s="68"/>
      <c r="D925" s="69" t="s">
        <v>118</v>
      </c>
      <c r="E925" s="90">
        <v>-2942000</v>
      </c>
    </row>
    <row r="926" spans="1:5" ht="15" customHeight="1" x14ac:dyDescent="0.2">
      <c r="B926" s="144">
        <v>884</v>
      </c>
      <c r="C926" s="68"/>
      <c r="D926" s="69" t="s">
        <v>118</v>
      </c>
      <c r="E926" s="90">
        <v>2942000</v>
      </c>
    </row>
    <row r="927" spans="1:5" ht="15" customHeight="1" x14ac:dyDescent="0.2">
      <c r="B927" s="125"/>
      <c r="C927" s="55" t="s">
        <v>53</v>
      </c>
      <c r="D927" s="120"/>
      <c r="E927" s="73">
        <f>SUM(E925:E926)</f>
        <v>0</v>
      </c>
    </row>
    <row r="928" spans="1:5" ht="15" customHeight="1" x14ac:dyDescent="0.2"/>
    <row r="929" spans="1:5" ht="15" customHeight="1" x14ac:dyDescent="0.2"/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8" t="s">
        <v>451</v>
      </c>
    </row>
    <row r="939" spans="1:5" ht="15" customHeight="1" x14ac:dyDescent="0.2">
      <c r="A939" s="204" t="s">
        <v>152</v>
      </c>
      <c r="B939" s="204"/>
      <c r="C939" s="204"/>
      <c r="D939" s="204"/>
      <c r="E939" s="204"/>
    </row>
    <row r="940" spans="1:5" ht="15" customHeight="1" x14ac:dyDescent="0.2">
      <c r="A940" s="204"/>
      <c r="B940" s="204"/>
      <c r="C940" s="204"/>
      <c r="D940" s="204"/>
      <c r="E940" s="204"/>
    </row>
    <row r="941" spans="1:5" ht="15" customHeight="1" x14ac:dyDescent="0.2">
      <c r="A941" s="202" t="s">
        <v>452</v>
      </c>
      <c r="B941" s="202"/>
      <c r="C941" s="202"/>
      <c r="D941" s="202"/>
      <c r="E941" s="202"/>
    </row>
    <row r="942" spans="1:5" ht="15" customHeight="1" x14ac:dyDescent="0.2">
      <c r="A942" s="202"/>
      <c r="B942" s="202"/>
      <c r="C942" s="202"/>
      <c r="D942" s="202"/>
      <c r="E942" s="202"/>
    </row>
    <row r="943" spans="1:5" ht="15" customHeight="1" x14ac:dyDescent="0.2">
      <c r="A943" s="202"/>
      <c r="B943" s="202"/>
      <c r="C943" s="202"/>
      <c r="D943" s="202"/>
      <c r="E943" s="202"/>
    </row>
    <row r="944" spans="1:5" ht="15" customHeight="1" x14ac:dyDescent="0.2">
      <c r="A944" s="202"/>
      <c r="B944" s="202"/>
      <c r="C944" s="202"/>
      <c r="D944" s="202"/>
      <c r="E944" s="202"/>
    </row>
    <row r="945" spans="1:5" ht="15" customHeight="1" x14ac:dyDescent="0.2">
      <c r="A945" s="202"/>
      <c r="B945" s="202"/>
      <c r="C945" s="202"/>
      <c r="D945" s="202"/>
      <c r="E945" s="202"/>
    </row>
    <row r="946" spans="1:5" ht="15" customHeight="1" x14ac:dyDescent="0.2">
      <c r="A946" s="41"/>
      <c r="B946" s="142"/>
      <c r="C946" s="146"/>
      <c r="D946" s="41"/>
      <c r="E946" s="150"/>
    </row>
    <row r="947" spans="1:5" ht="15" customHeight="1" x14ac:dyDescent="0.25">
      <c r="A947" s="58" t="s">
        <v>16</v>
      </c>
      <c r="B947" s="60"/>
      <c r="C947" s="60"/>
      <c r="D947" s="43"/>
      <c r="E947" s="43"/>
    </row>
    <row r="948" spans="1:5" ht="15" customHeight="1" x14ac:dyDescent="0.2">
      <c r="A948" s="61" t="s">
        <v>73</v>
      </c>
      <c r="B948" s="60"/>
      <c r="C948" s="60"/>
      <c r="D948" s="60"/>
      <c r="E948" s="75" t="s">
        <v>154</v>
      </c>
    </row>
    <row r="949" spans="1:5" ht="15" customHeight="1" x14ac:dyDescent="0.25">
      <c r="A949" s="151"/>
      <c r="B949" s="152"/>
      <c r="C949" s="60"/>
      <c r="D949" s="62"/>
      <c r="E949" s="111"/>
    </row>
    <row r="950" spans="1:5" ht="15" customHeight="1" x14ac:dyDescent="0.25">
      <c r="A950" s="38"/>
      <c r="B950" s="45"/>
      <c r="C950" s="46" t="s">
        <v>49</v>
      </c>
      <c r="D950" s="47" t="s">
        <v>54</v>
      </c>
      <c r="E950" s="65" t="s">
        <v>51</v>
      </c>
    </row>
    <row r="951" spans="1:5" ht="15" customHeight="1" x14ac:dyDescent="0.25">
      <c r="A951" s="38"/>
      <c r="B951" s="67"/>
      <c r="C951" s="68">
        <v>6172</v>
      </c>
      <c r="D951" s="69" t="s">
        <v>61</v>
      </c>
      <c r="E951" s="90">
        <v>-400</v>
      </c>
    </row>
    <row r="952" spans="1:5" ht="15" customHeight="1" x14ac:dyDescent="0.25">
      <c r="A952" s="38"/>
      <c r="B952" s="67"/>
      <c r="C952" s="68">
        <v>6172</v>
      </c>
      <c r="D952" s="133" t="s">
        <v>122</v>
      </c>
      <c r="E952" s="90">
        <v>400</v>
      </c>
    </row>
    <row r="953" spans="1:5" ht="15" customHeight="1" x14ac:dyDescent="0.25">
      <c r="A953" s="38"/>
      <c r="B953" s="112"/>
      <c r="C953" s="55" t="s">
        <v>53</v>
      </c>
      <c r="D953" s="56"/>
      <c r="E953" s="57">
        <f>SUM(E951:E952)</f>
        <v>0</v>
      </c>
    </row>
    <row r="954" spans="1:5" ht="15" customHeight="1" x14ac:dyDescent="0.2">
      <c r="B954" s="107"/>
    </row>
    <row r="955" spans="1:5" ht="15" customHeight="1" x14ac:dyDescent="0.2"/>
    <row r="956" spans="1:5" ht="15" customHeight="1" x14ac:dyDescent="0.25">
      <c r="A956" s="38" t="s">
        <v>453</v>
      </c>
    </row>
    <row r="957" spans="1:5" ht="15" customHeight="1" x14ac:dyDescent="0.2">
      <c r="A957" s="204" t="s">
        <v>152</v>
      </c>
      <c r="B957" s="204"/>
      <c r="C957" s="204"/>
      <c r="D957" s="204"/>
      <c r="E957" s="204"/>
    </row>
    <row r="958" spans="1:5" ht="15" customHeight="1" x14ac:dyDescent="0.2">
      <c r="A958" s="204"/>
      <c r="B958" s="204"/>
      <c r="C958" s="204"/>
      <c r="D958" s="204"/>
      <c r="E958" s="204"/>
    </row>
    <row r="959" spans="1:5" ht="15" customHeight="1" x14ac:dyDescent="0.2">
      <c r="A959" s="202" t="s">
        <v>454</v>
      </c>
      <c r="B959" s="202"/>
      <c r="C959" s="202"/>
      <c r="D959" s="202"/>
      <c r="E959" s="202"/>
    </row>
    <row r="960" spans="1:5" ht="15" customHeight="1" x14ac:dyDescent="0.2">
      <c r="A960" s="202"/>
      <c r="B960" s="202"/>
      <c r="C960" s="202"/>
      <c r="D960" s="202"/>
      <c r="E960" s="202"/>
    </row>
    <row r="961" spans="1:5" ht="15" customHeight="1" x14ac:dyDescent="0.2">
      <c r="A961" s="202"/>
      <c r="B961" s="202"/>
      <c r="C961" s="202"/>
      <c r="D961" s="202"/>
      <c r="E961" s="202"/>
    </row>
    <row r="962" spans="1:5" ht="15" customHeight="1" x14ac:dyDescent="0.2">
      <c r="A962" s="202"/>
      <c r="B962" s="202"/>
      <c r="C962" s="202"/>
      <c r="D962" s="202"/>
      <c r="E962" s="202"/>
    </row>
    <row r="963" spans="1:5" ht="15" customHeight="1" x14ac:dyDescent="0.2">
      <c r="A963" s="202"/>
      <c r="B963" s="202"/>
      <c r="C963" s="202"/>
      <c r="D963" s="202"/>
      <c r="E963" s="202"/>
    </row>
    <row r="964" spans="1:5" ht="15" customHeight="1" x14ac:dyDescent="0.2">
      <c r="A964" s="41"/>
      <c r="B964" s="142"/>
      <c r="C964" s="146"/>
      <c r="D964" s="41"/>
      <c r="E964" s="150"/>
    </row>
    <row r="965" spans="1:5" ht="15" customHeight="1" x14ac:dyDescent="0.25">
      <c r="A965" s="58" t="s">
        <v>16</v>
      </c>
      <c r="B965" s="60"/>
      <c r="C965" s="60"/>
      <c r="D965" s="43"/>
      <c r="E965" s="43"/>
    </row>
    <row r="966" spans="1:5" ht="15" customHeight="1" x14ac:dyDescent="0.2">
      <c r="A966" s="61" t="s">
        <v>73</v>
      </c>
      <c r="B966" s="41"/>
      <c r="C966" s="41"/>
      <c r="D966" s="41"/>
      <c r="E966" s="83" t="s">
        <v>96</v>
      </c>
    </row>
    <row r="967" spans="1:5" ht="15" customHeight="1" x14ac:dyDescent="0.2">
      <c r="A967" s="62"/>
      <c r="B967" s="110"/>
      <c r="C967" s="60"/>
      <c r="D967" s="62"/>
      <c r="E967" s="111"/>
    </row>
    <row r="968" spans="1:5" ht="15" customHeight="1" x14ac:dyDescent="0.2">
      <c r="B968" s="45"/>
      <c r="C968" s="65" t="s">
        <v>49</v>
      </c>
      <c r="D968" s="77" t="s">
        <v>54</v>
      </c>
      <c r="E968" s="65" t="s">
        <v>51</v>
      </c>
    </row>
    <row r="969" spans="1:5" ht="15" customHeight="1" x14ac:dyDescent="0.2">
      <c r="B969" s="112"/>
      <c r="C969" s="68">
        <v>2212</v>
      </c>
      <c r="D969" s="69" t="s">
        <v>93</v>
      </c>
      <c r="E969" s="90">
        <v>-100000</v>
      </c>
    </row>
    <row r="970" spans="1:5" ht="15" customHeight="1" x14ac:dyDescent="0.2">
      <c r="B970" s="112"/>
      <c r="C970" s="68">
        <v>2212</v>
      </c>
      <c r="D970" s="69" t="s">
        <v>61</v>
      </c>
      <c r="E970" s="90">
        <v>100000</v>
      </c>
    </row>
    <row r="971" spans="1:5" ht="15" customHeight="1" x14ac:dyDescent="0.2">
      <c r="A971" s="70"/>
      <c r="B971" s="60"/>
      <c r="C971" s="71" t="s">
        <v>53</v>
      </c>
      <c r="D971" s="113"/>
      <c r="E971" s="114">
        <f>SUM(E969:E970)</f>
        <v>0</v>
      </c>
    </row>
    <row r="972" spans="1:5" ht="15" customHeight="1" x14ac:dyDescent="0.2"/>
    <row r="973" spans="1:5" ht="15" customHeight="1" x14ac:dyDescent="0.2"/>
    <row r="974" spans="1:5" ht="15" customHeight="1" x14ac:dyDescent="0.25">
      <c r="A974" s="38" t="s">
        <v>455</v>
      </c>
    </row>
    <row r="975" spans="1:5" ht="15" customHeight="1" x14ac:dyDescent="0.2">
      <c r="A975" s="204" t="s">
        <v>152</v>
      </c>
      <c r="B975" s="204"/>
      <c r="C975" s="204"/>
      <c r="D975" s="204"/>
      <c r="E975" s="204"/>
    </row>
    <row r="976" spans="1:5" ht="15" customHeight="1" x14ac:dyDescent="0.2">
      <c r="A976" s="204"/>
      <c r="B976" s="204"/>
      <c r="C976" s="204"/>
      <c r="D976" s="204"/>
      <c r="E976" s="204"/>
    </row>
    <row r="977" spans="1:5" ht="15" customHeight="1" x14ac:dyDescent="0.2">
      <c r="A977" s="202" t="s">
        <v>456</v>
      </c>
      <c r="B977" s="202"/>
      <c r="C977" s="202"/>
      <c r="D977" s="202"/>
      <c r="E977" s="202"/>
    </row>
    <row r="978" spans="1:5" ht="15" customHeight="1" x14ac:dyDescent="0.2">
      <c r="A978" s="202"/>
      <c r="B978" s="202"/>
      <c r="C978" s="202"/>
      <c r="D978" s="202"/>
      <c r="E978" s="202"/>
    </row>
    <row r="979" spans="1:5" ht="15" customHeight="1" x14ac:dyDescent="0.2">
      <c r="A979" s="202"/>
      <c r="B979" s="202"/>
      <c r="C979" s="202"/>
      <c r="D979" s="202"/>
      <c r="E979" s="202"/>
    </row>
    <row r="980" spans="1:5" ht="15" customHeight="1" x14ac:dyDescent="0.2">
      <c r="A980" s="202"/>
      <c r="B980" s="202"/>
      <c r="C980" s="202"/>
      <c r="D980" s="202"/>
      <c r="E980" s="202"/>
    </row>
    <row r="981" spans="1:5" ht="15" customHeight="1" x14ac:dyDescent="0.2">
      <c r="A981" s="202"/>
      <c r="B981" s="202"/>
      <c r="C981" s="202"/>
      <c r="D981" s="202"/>
      <c r="E981" s="202"/>
    </row>
    <row r="982" spans="1:5" ht="15" customHeight="1" x14ac:dyDescent="0.2">
      <c r="A982" s="202"/>
      <c r="B982" s="202"/>
      <c r="C982" s="202"/>
      <c r="D982" s="202"/>
      <c r="E982" s="202"/>
    </row>
    <row r="983" spans="1:5" ht="15" customHeight="1" x14ac:dyDescent="0.2">
      <c r="A983" s="41"/>
      <c r="B983" s="142"/>
      <c r="C983" s="146"/>
      <c r="D983" s="41"/>
      <c r="E983" s="150"/>
    </row>
    <row r="984" spans="1:5" ht="15" customHeight="1" x14ac:dyDescent="0.2">
      <c r="A984" s="41"/>
      <c r="B984" s="142"/>
      <c r="C984" s="146"/>
      <c r="D984" s="41"/>
      <c r="E984" s="150"/>
    </row>
    <row r="985" spans="1:5" ht="15" customHeight="1" x14ac:dyDescent="0.2">
      <c r="A985" s="41"/>
      <c r="B985" s="142"/>
      <c r="C985" s="146"/>
      <c r="D985" s="41"/>
      <c r="E985" s="150"/>
    </row>
    <row r="986" spans="1:5" ht="15" customHeight="1" x14ac:dyDescent="0.2">
      <c r="A986" s="41"/>
      <c r="B986" s="142"/>
      <c r="C986" s="146"/>
      <c r="D986" s="41"/>
      <c r="E986" s="150"/>
    </row>
    <row r="987" spans="1:5" ht="15" customHeight="1" x14ac:dyDescent="0.2">
      <c r="A987" s="41"/>
      <c r="B987" s="142"/>
      <c r="C987" s="146"/>
      <c r="D987" s="41"/>
      <c r="E987" s="150"/>
    </row>
    <row r="988" spans="1:5" ht="15" customHeight="1" x14ac:dyDescent="0.2">
      <c r="A988" s="41"/>
      <c r="B988" s="142"/>
      <c r="C988" s="146"/>
      <c r="D988" s="41"/>
      <c r="E988" s="150"/>
    </row>
    <row r="989" spans="1:5" ht="15" customHeight="1" x14ac:dyDescent="0.2">
      <c r="A989" s="41"/>
      <c r="B989" s="142"/>
      <c r="C989" s="146"/>
      <c r="D989" s="41"/>
      <c r="E989" s="150"/>
    </row>
    <row r="990" spans="1:5" ht="15" customHeight="1" x14ac:dyDescent="0.25">
      <c r="A990" s="58" t="s">
        <v>16</v>
      </c>
      <c r="B990" s="60"/>
      <c r="C990" s="60"/>
      <c r="D990" s="43"/>
      <c r="E990" s="43"/>
    </row>
    <row r="991" spans="1:5" ht="15" customHeight="1" x14ac:dyDescent="0.2">
      <c r="A991" s="61" t="s">
        <v>73</v>
      </c>
      <c r="B991" s="60"/>
      <c r="C991" s="60"/>
      <c r="D991" s="60"/>
      <c r="E991" s="75" t="s">
        <v>74</v>
      </c>
    </row>
    <row r="992" spans="1:5" ht="15" customHeight="1" x14ac:dyDescent="0.25">
      <c r="A992" s="151"/>
      <c r="B992" s="152"/>
      <c r="C992" s="60"/>
      <c r="D992" s="62"/>
      <c r="E992" s="111"/>
    </row>
    <row r="993" spans="1:5" ht="15" customHeight="1" x14ac:dyDescent="0.2">
      <c r="A993" s="64"/>
      <c r="B993" s="45"/>
      <c r="C993" s="65" t="s">
        <v>49</v>
      </c>
      <c r="D993" s="77" t="s">
        <v>54</v>
      </c>
      <c r="E993" s="48" t="s">
        <v>51</v>
      </c>
    </row>
    <row r="994" spans="1:5" ht="15" customHeight="1" x14ac:dyDescent="0.2">
      <c r="A994" s="67"/>
      <c r="B994" s="67"/>
      <c r="C994" s="68">
        <v>3121</v>
      </c>
      <c r="D994" s="69" t="s">
        <v>93</v>
      </c>
      <c r="E994" s="90">
        <v>-81000</v>
      </c>
    </row>
    <row r="995" spans="1:5" ht="15" customHeight="1" x14ac:dyDescent="0.2">
      <c r="A995" s="67"/>
      <c r="B995" s="67"/>
      <c r="C995" s="68">
        <v>3114</v>
      </c>
      <c r="D995" s="69" t="s">
        <v>93</v>
      </c>
      <c r="E995" s="90">
        <v>81000</v>
      </c>
    </row>
    <row r="996" spans="1:5" ht="15" customHeight="1" x14ac:dyDescent="0.2">
      <c r="A996" s="70"/>
      <c r="B996" s="135"/>
      <c r="C996" s="71" t="s">
        <v>53</v>
      </c>
      <c r="D996" s="113"/>
      <c r="E996" s="114">
        <f>SUM(E994:E995)</f>
        <v>0</v>
      </c>
    </row>
    <row r="997" spans="1:5" ht="15" customHeight="1" x14ac:dyDescent="0.2"/>
    <row r="998" spans="1:5" ht="15" customHeight="1" x14ac:dyDescent="0.2"/>
    <row r="999" spans="1:5" ht="15" customHeight="1" x14ac:dyDescent="0.25">
      <c r="A999" s="38" t="s">
        <v>457</v>
      </c>
    </row>
    <row r="1000" spans="1:5" ht="15" customHeight="1" x14ac:dyDescent="0.2">
      <c r="A1000" s="204" t="s">
        <v>152</v>
      </c>
      <c r="B1000" s="204"/>
      <c r="C1000" s="204"/>
      <c r="D1000" s="204"/>
      <c r="E1000" s="204"/>
    </row>
    <row r="1001" spans="1:5" ht="15" customHeight="1" x14ac:dyDescent="0.2">
      <c r="A1001" s="204"/>
      <c r="B1001" s="204"/>
      <c r="C1001" s="204"/>
      <c r="D1001" s="204"/>
      <c r="E1001" s="204"/>
    </row>
    <row r="1002" spans="1:5" ht="15" customHeight="1" x14ac:dyDescent="0.2">
      <c r="A1002" s="202" t="s">
        <v>458</v>
      </c>
      <c r="B1002" s="202"/>
      <c r="C1002" s="202"/>
      <c r="D1002" s="202"/>
      <c r="E1002" s="202"/>
    </row>
    <row r="1003" spans="1:5" ht="15" customHeight="1" x14ac:dyDescent="0.2">
      <c r="A1003" s="202"/>
      <c r="B1003" s="202"/>
      <c r="C1003" s="202"/>
      <c r="D1003" s="202"/>
      <c r="E1003" s="202"/>
    </row>
    <row r="1004" spans="1:5" ht="15" customHeight="1" x14ac:dyDescent="0.2">
      <c r="A1004" s="202"/>
      <c r="B1004" s="202"/>
      <c r="C1004" s="202"/>
      <c r="D1004" s="202"/>
      <c r="E1004" s="202"/>
    </row>
    <row r="1005" spans="1:5" ht="15" customHeight="1" x14ac:dyDescent="0.2">
      <c r="A1005" s="202"/>
      <c r="B1005" s="202"/>
      <c r="C1005" s="202"/>
      <c r="D1005" s="202"/>
      <c r="E1005" s="202"/>
    </row>
    <row r="1006" spans="1:5" ht="15" customHeight="1" x14ac:dyDescent="0.2">
      <c r="A1006" s="202"/>
      <c r="B1006" s="202"/>
      <c r="C1006" s="202"/>
      <c r="D1006" s="202"/>
      <c r="E1006" s="202"/>
    </row>
    <row r="1007" spans="1:5" ht="15" customHeight="1" x14ac:dyDescent="0.2">
      <c r="A1007" s="41"/>
      <c r="B1007" s="142"/>
      <c r="C1007" s="146"/>
      <c r="D1007" s="41"/>
      <c r="E1007" s="150"/>
    </row>
    <row r="1008" spans="1:5" ht="15" customHeight="1" x14ac:dyDescent="0.25">
      <c r="A1008" s="58" t="s">
        <v>16</v>
      </c>
      <c r="B1008" s="60"/>
      <c r="C1008" s="60"/>
      <c r="D1008" s="43"/>
      <c r="E1008" s="43"/>
    </row>
    <row r="1009" spans="1:5" ht="15" customHeight="1" x14ac:dyDescent="0.2">
      <c r="A1009" s="61" t="s">
        <v>73</v>
      </c>
      <c r="B1009" s="60"/>
      <c r="C1009" s="60"/>
      <c r="D1009" s="60"/>
      <c r="E1009" s="75" t="s">
        <v>154</v>
      </c>
    </row>
    <row r="1010" spans="1:5" ht="15" customHeight="1" x14ac:dyDescent="0.25">
      <c r="A1010" s="151"/>
      <c r="B1010" s="152"/>
      <c r="C1010" s="60"/>
      <c r="D1010" s="62"/>
      <c r="E1010" s="111"/>
    </row>
    <row r="1011" spans="1:5" ht="15" customHeight="1" x14ac:dyDescent="0.25">
      <c r="A1011" s="38"/>
      <c r="B1011" s="46" t="s">
        <v>155</v>
      </c>
      <c r="C1011" s="46" t="s">
        <v>49</v>
      </c>
      <c r="D1011" s="47" t="s">
        <v>54</v>
      </c>
      <c r="E1011" s="65" t="s">
        <v>51</v>
      </c>
    </row>
    <row r="1012" spans="1:5" ht="15" customHeight="1" x14ac:dyDescent="0.25">
      <c r="A1012" s="38"/>
      <c r="B1012" s="144">
        <v>14</v>
      </c>
      <c r="C1012" s="68"/>
      <c r="D1012" s="69" t="s">
        <v>93</v>
      </c>
      <c r="E1012" s="90">
        <v>-200000</v>
      </c>
    </row>
    <row r="1013" spans="1:5" ht="15" customHeight="1" x14ac:dyDescent="0.25">
      <c r="A1013" s="38"/>
      <c r="B1013" s="144">
        <v>14</v>
      </c>
      <c r="C1013" s="68"/>
      <c r="D1013" s="69" t="s">
        <v>61</v>
      </c>
      <c r="E1013" s="90">
        <v>200000</v>
      </c>
    </row>
    <row r="1014" spans="1:5" ht="15" customHeight="1" x14ac:dyDescent="0.25">
      <c r="A1014" s="38"/>
      <c r="B1014" s="128"/>
      <c r="C1014" s="55" t="s">
        <v>53</v>
      </c>
      <c r="D1014" s="56"/>
      <c r="E1014" s="57">
        <f>SUM(E1012:E1013)</f>
        <v>0</v>
      </c>
    </row>
    <row r="1015" spans="1:5" ht="15" customHeight="1" x14ac:dyDescent="0.2"/>
    <row r="1016" spans="1:5" ht="15" customHeight="1" x14ac:dyDescent="0.2"/>
    <row r="1017" spans="1:5" ht="15" customHeight="1" x14ac:dyDescent="0.25">
      <c r="A1017" s="38" t="s">
        <v>459</v>
      </c>
    </row>
    <row r="1018" spans="1:5" ht="15" customHeight="1" x14ac:dyDescent="0.2">
      <c r="A1018" s="204" t="s">
        <v>152</v>
      </c>
      <c r="B1018" s="204"/>
      <c r="C1018" s="204"/>
      <c r="D1018" s="204"/>
      <c r="E1018" s="204"/>
    </row>
    <row r="1019" spans="1:5" ht="15" customHeight="1" x14ac:dyDescent="0.2">
      <c r="A1019" s="204"/>
      <c r="B1019" s="204"/>
      <c r="C1019" s="204"/>
      <c r="D1019" s="204"/>
      <c r="E1019" s="204"/>
    </row>
    <row r="1020" spans="1:5" ht="15" customHeight="1" x14ac:dyDescent="0.2">
      <c r="A1020" s="202" t="s">
        <v>460</v>
      </c>
      <c r="B1020" s="202"/>
      <c r="C1020" s="202"/>
      <c r="D1020" s="202"/>
      <c r="E1020" s="202"/>
    </row>
    <row r="1021" spans="1:5" ht="15" customHeight="1" x14ac:dyDescent="0.2">
      <c r="A1021" s="202"/>
      <c r="B1021" s="202"/>
      <c r="C1021" s="202"/>
      <c r="D1021" s="202"/>
      <c r="E1021" s="202"/>
    </row>
    <row r="1022" spans="1:5" ht="15" customHeight="1" x14ac:dyDescent="0.2">
      <c r="A1022" s="202"/>
      <c r="B1022" s="202"/>
      <c r="C1022" s="202"/>
      <c r="D1022" s="202"/>
      <c r="E1022" s="202"/>
    </row>
    <row r="1023" spans="1:5" ht="15" customHeight="1" x14ac:dyDescent="0.2">
      <c r="A1023" s="202"/>
      <c r="B1023" s="202"/>
      <c r="C1023" s="202"/>
      <c r="D1023" s="202"/>
      <c r="E1023" s="202"/>
    </row>
    <row r="1024" spans="1:5" ht="15" customHeight="1" x14ac:dyDescent="0.2">
      <c r="A1024" s="202"/>
      <c r="B1024" s="202"/>
      <c r="C1024" s="202"/>
      <c r="D1024" s="202"/>
      <c r="E1024" s="202"/>
    </row>
    <row r="1025" spans="1:5" ht="15" customHeight="1" x14ac:dyDescent="0.2">
      <c r="A1025" s="202"/>
      <c r="B1025" s="202"/>
      <c r="C1025" s="202"/>
      <c r="D1025" s="202"/>
      <c r="E1025" s="202"/>
    </row>
    <row r="1026" spans="1:5" ht="15" customHeight="1" x14ac:dyDescent="0.2">
      <c r="A1026" s="41"/>
      <c r="B1026" s="142"/>
      <c r="C1026" s="146"/>
      <c r="D1026" s="41"/>
      <c r="E1026" s="150"/>
    </row>
    <row r="1027" spans="1:5" ht="15" customHeight="1" x14ac:dyDescent="0.25">
      <c r="A1027" s="58" t="s">
        <v>16</v>
      </c>
      <c r="B1027" s="60"/>
      <c r="C1027" s="60"/>
      <c r="D1027" s="43"/>
      <c r="E1027" s="43"/>
    </row>
    <row r="1028" spans="1:5" ht="15" customHeight="1" x14ac:dyDescent="0.2">
      <c r="A1028" s="61" t="s">
        <v>73</v>
      </c>
      <c r="B1028" s="60"/>
      <c r="C1028" s="60"/>
      <c r="D1028" s="60"/>
      <c r="E1028" s="75" t="s">
        <v>154</v>
      </c>
    </row>
    <row r="1029" spans="1:5" ht="15" customHeight="1" x14ac:dyDescent="0.25">
      <c r="A1029" s="151"/>
      <c r="B1029" s="152"/>
      <c r="C1029" s="60"/>
      <c r="D1029" s="62"/>
      <c r="E1029" s="111"/>
    </row>
    <row r="1030" spans="1:5" ht="15" customHeight="1" x14ac:dyDescent="0.25">
      <c r="A1030" s="38"/>
      <c r="B1030" s="46" t="s">
        <v>155</v>
      </c>
      <c r="C1030" s="46" t="s">
        <v>49</v>
      </c>
      <c r="D1030" s="47" t="s">
        <v>54</v>
      </c>
      <c r="E1030" s="65" t="s">
        <v>51</v>
      </c>
    </row>
    <row r="1031" spans="1:5" ht="15" customHeight="1" x14ac:dyDescent="0.25">
      <c r="A1031" s="38"/>
      <c r="B1031" s="144">
        <v>10</v>
      </c>
      <c r="C1031" s="68"/>
      <c r="D1031" s="69" t="s">
        <v>93</v>
      </c>
      <c r="E1031" s="90">
        <f>-2287041.52-713318.2</f>
        <v>-3000359.7199999997</v>
      </c>
    </row>
    <row r="1032" spans="1:5" ht="15" customHeight="1" x14ac:dyDescent="0.25">
      <c r="A1032" s="38"/>
      <c r="B1032" s="144">
        <v>10</v>
      </c>
      <c r="C1032" s="68"/>
      <c r="D1032" s="69" t="s">
        <v>61</v>
      </c>
      <c r="E1032" s="90">
        <v>3000359.72</v>
      </c>
    </row>
    <row r="1033" spans="1:5" ht="15" customHeight="1" x14ac:dyDescent="0.25">
      <c r="A1033" s="38"/>
      <c r="B1033" s="128"/>
      <c r="C1033" s="55" t="s">
        <v>53</v>
      </c>
      <c r="D1033" s="56"/>
      <c r="E1033" s="57">
        <f>SUM(E1031:E1032)</f>
        <v>0</v>
      </c>
    </row>
    <row r="1034" spans="1:5" ht="15" customHeight="1" x14ac:dyDescent="0.2"/>
    <row r="1035" spans="1:5" ht="15" customHeight="1" x14ac:dyDescent="0.2"/>
    <row r="1036" spans="1:5" ht="15" customHeight="1" x14ac:dyDescent="0.2"/>
    <row r="1037" spans="1:5" ht="15" customHeight="1" x14ac:dyDescent="0.2"/>
    <row r="1038" spans="1:5" ht="15" customHeight="1" x14ac:dyDescent="0.2"/>
    <row r="1039" spans="1:5" ht="15" customHeight="1" x14ac:dyDescent="0.2"/>
    <row r="1040" spans="1:5" ht="15" customHeight="1" x14ac:dyDescent="0.2"/>
    <row r="1041" spans="1:5" ht="15" customHeight="1" x14ac:dyDescent="0.2"/>
    <row r="1042" spans="1:5" ht="15" customHeight="1" x14ac:dyDescent="0.25">
      <c r="A1042" s="38" t="s">
        <v>461</v>
      </c>
    </row>
    <row r="1043" spans="1:5" ht="15" customHeight="1" x14ac:dyDescent="0.2">
      <c r="A1043" s="204" t="s">
        <v>159</v>
      </c>
      <c r="B1043" s="204"/>
      <c r="C1043" s="204"/>
      <c r="D1043" s="204"/>
      <c r="E1043" s="204"/>
    </row>
    <row r="1044" spans="1:5" ht="15" customHeight="1" x14ac:dyDescent="0.2">
      <c r="A1044" s="204"/>
      <c r="B1044" s="204"/>
      <c r="C1044" s="204"/>
      <c r="D1044" s="204"/>
      <c r="E1044" s="204"/>
    </row>
    <row r="1045" spans="1:5" ht="15" customHeight="1" x14ac:dyDescent="0.2">
      <c r="A1045" s="202" t="s">
        <v>462</v>
      </c>
      <c r="B1045" s="202"/>
      <c r="C1045" s="202"/>
      <c r="D1045" s="202"/>
      <c r="E1045" s="202"/>
    </row>
    <row r="1046" spans="1:5" ht="15" customHeight="1" x14ac:dyDescent="0.2">
      <c r="A1046" s="202"/>
      <c r="B1046" s="202"/>
      <c r="C1046" s="202"/>
      <c r="D1046" s="202"/>
      <c r="E1046" s="202"/>
    </row>
    <row r="1047" spans="1:5" ht="15" customHeight="1" x14ac:dyDescent="0.2">
      <c r="A1047" s="202"/>
      <c r="B1047" s="202"/>
      <c r="C1047" s="202"/>
      <c r="D1047" s="202"/>
      <c r="E1047" s="202"/>
    </row>
    <row r="1048" spans="1:5" ht="15" customHeight="1" x14ac:dyDescent="0.2">
      <c r="A1048" s="202"/>
      <c r="B1048" s="202"/>
      <c r="C1048" s="202"/>
      <c r="D1048" s="202"/>
      <c r="E1048" s="202"/>
    </row>
    <row r="1049" spans="1:5" ht="15" customHeight="1" x14ac:dyDescent="0.2">
      <c r="A1049" s="202"/>
      <c r="B1049" s="202"/>
      <c r="C1049" s="202"/>
      <c r="D1049" s="202"/>
      <c r="E1049" s="202"/>
    </row>
    <row r="1050" spans="1:5" ht="15" customHeight="1" x14ac:dyDescent="0.2">
      <c r="A1050" s="202"/>
      <c r="B1050" s="202"/>
      <c r="C1050" s="202"/>
      <c r="D1050" s="202"/>
      <c r="E1050" s="202"/>
    </row>
    <row r="1051" spans="1:5" ht="15" customHeight="1" x14ac:dyDescent="0.2">
      <c r="A1051" s="202"/>
      <c r="B1051" s="202"/>
      <c r="C1051" s="202"/>
      <c r="D1051" s="202"/>
      <c r="E1051" s="202"/>
    </row>
    <row r="1052" spans="1:5" ht="15" customHeight="1" x14ac:dyDescent="0.2"/>
    <row r="1053" spans="1:5" ht="15" customHeight="1" x14ac:dyDescent="0.25">
      <c r="A1053" s="58" t="s">
        <v>16</v>
      </c>
      <c r="B1053" s="60"/>
      <c r="C1053" s="60"/>
      <c r="D1053" s="43"/>
      <c r="E1053" s="43"/>
    </row>
    <row r="1054" spans="1:5" ht="15" customHeight="1" x14ac:dyDescent="0.2">
      <c r="A1054" s="61" t="s">
        <v>80</v>
      </c>
      <c r="B1054" s="60"/>
      <c r="C1054" s="60"/>
      <c r="D1054" s="60"/>
      <c r="E1054" s="75" t="s">
        <v>81</v>
      </c>
    </row>
    <row r="1055" spans="1:5" ht="15" customHeight="1" x14ac:dyDescent="0.2">
      <c r="A1055" s="62"/>
      <c r="B1055" s="110"/>
      <c r="C1055" s="60"/>
      <c r="D1055" s="62"/>
      <c r="E1055" s="111"/>
    </row>
    <row r="1056" spans="1:5" ht="15" customHeight="1" x14ac:dyDescent="0.2">
      <c r="A1056" s="64"/>
      <c r="B1056" s="64"/>
      <c r="C1056" s="65" t="s">
        <v>49</v>
      </c>
      <c r="D1056" s="77" t="s">
        <v>54</v>
      </c>
      <c r="E1056" s="65" t="s">
        <v>51</v>
      </c>
    </row>
    <row r="1057" spans="1:5" ht="15" customHeight="1" x14ac:dyDescent="0.2">
      <c r="A1057" s="49"/>
      <c r="B1057" s="50"/>
      <c r="C1057" s="68">
        <v>3299</v>
      </c>
      <c r="D1057" s="69" t="s">
        <v>93</v>
      </c>
      <c r="E1057" s="90">
        <f>-10692.52-21385.06-181772.98</f>
        <v>-213850.56</v>
      </c>
    </row>
    <row r="1058" spans="1:5" ht="15" customHeight="1" x14ac:dyDescent="0.2">
      <c r="A1058" s="49"/>
      <c r="B1058" s="50"/>
      <c r="C1058" s="68">
        <v>3299</v>
      </c>
      <c r="D1058" s="69" t="s">
        <v>61</v>
      </c>
      <c r="E1058" s="90">
        <f>10692.52+21385.06+181772.98</f>
        <v>213850.56</v>
      </c>
    </row>
    <row r="1059" spans="1:5" ht="15" customHeight="1" x14ac:dyDescent="0.2">
      <c r="A1059" s="70"/>
      <c r="B1059" s="60"/>
      <c r="C1059" s="71" t="s">
        <v>53</v>
      </c>
      <c r="D1059" s="113"/>
      <c r="E1059" s="114">
        <f>SUM(E1057:E1058)</f>
        <v>0</v>
      </c>
    </row>
    <row r="1060" spans="1:5" ht="15" customHeight="1" x14ac:dyDescent="0.2"/>
    <row r="1061" spans="1:5" ht="15" customHeight="1" x14ac:dyDescent="0.2"/>
    <row r="1062" spans="1:5" ht="15" customHeight="1" x14ac:dyDescent="0.25">
      <c r="A1062" s="38" t="s">
        <v>463</v>
      </c>
    </row>
    <row r="1063" spans="1:5" ht="15" customHeight="1" x14ac:dyDescent="0.2">
      <c r="A1063" s="204" t="s">
        <v>340</v>
      </c>
      <c r="B1063" s="204"/>
      <c r="C1063" s="204"/>
      <c r="D1063" s="204"/>
      <c r="E1063" s="204"/>
    </row>
    <row r="1064" spans="1:5" ht="15" customHeight="1" x14ac:dyDescent="0.2">
      <c r="A1064" s="204"/>
      <c r="B1064" s="204"/>
      <c r="C1064" s="204"/>
      <c r="D1064" s="204"/>
      <c r="E1064" s="204"/>
    </row>
    <row r="1065" spans="1:5" ht="15" customHeight="1" x14ac:dyDescent="0.2">
      <c r="A1065" s="202" t="s">
        <v>464</v>
      </c>
      <c r="B1065" s="202"/>
      <c r="C1065" s="202"/>
      <c r="D1065" s="202"/>
      <c r="E1065" s="202"/>
    </row>
    <row r="1066" spans="1:5" ht="15" customHeight="1" x14ac:dyDescent="0.2">
      <c r="A1066" s="202"/>
      <c r="B1066" s="202"/>
      <c r="C1066" s="202"/>
      <c r="D1066" s="202"/>
      <c r="E1066" s="202"/>
    </row>
    <row r="1067" spans="1:5" ht="15" customHeight="1" x14ac:dyDescent="0.2">
      <c r="A1067" s="202"/>
      <c r="B1067" s="202"/>
      <c r="C1067" s="202"/>
      <c r="D1067" s="202"/>
      <c r="E1067" s="202"/>
    </row>
    <row r="1068" spans="1:5" ht="15" customHeight="1" x14ac:dyDescent="0.2">
      <c r="A1068" s="202"/>
      <c r="B1068" s="202"/>
      <c r="C1068" s="202"/>
      <c r="D1068" s="202"/>
      <c r="E1068" s="202"/>
    </row>
    <row r="1069" spans="1:5" ht="15" customHeight="1" x14ac:dyDescent="0.2">
      <c r="A1069" s="202"/>
      <c r="B1069" s="202"/>
      <c r="C1069" s="202"/>
      <c r="D1069" s="202"/>
      <c r="E1069" s="202"/>
    </row>
    <row r="1070" spans="1:5" ht="15" customHeight="1" x14ac:dyDescent="0.2">
      <c r="A1070" s="202"/>
      <c r="B1070" s="202"/>
      <c r="C1070" s="202"/>
      <c r="D1070" s="202"/>
      <c r="E1070" s="202"/>
    </row>
    <row r="1071" spans="1:5" ht="15" customHeight="1" x14ac:dyDescent="0.2">
      <c r="A1071" s="202"/>
      <c r="B1071" s="202"/>
      <c r="C1071" s="202"/>
      <c r="D1071" s="202"/>
      <c r="E1071" s="202"/>
    </row>
    <row r="1072" spans="1:5" ht="15" customHeight="1" x14ac:dyDescent="0.2">
      <c r="A1072" s="108"/>
      <c r="B1072" s="108"/>
      <c r="C1072" s="108"/>
      <c r="D1072" s="108"/>
      <c r="E1072" s="108"/>
    </row>
    <row r="1073" spans="1:5" ht="15" customHeight="1" x14ac:dyDescent="0.25">
      <c r="A1073" s="40" t="s">
        <v>16</v>
      </c>
      <c r="B1073" s="41"/>
      <c r="C1073" s="41"/>
      <c r="D1073" s="41"/>
      <c r="E1073" s="43"/>
    </row>
    <row r="1074" spans="1:5" ht="15" customHeight="1" x14ac:dyDescent="0.2">
      <c r="A1074" s="42" t="s">
        <v>239</v>
      </c>
      <c r="B1074" s="122"/>
      <c r="C1074" s="122"/>
      <c r="D1074" s="122"/>
      <c r="E1074" s="122" t="s">
        <v>240</v>
      </c>
    </row>
    <row r="1075" spans="1:5" ht="15" customHeight="1" x14ac:dyDescent="0.2">
      <c r="A1075" s="43"/>
      <c r="B1075" s="118"/>
      <c r="C1075" s="41"/>
      <c r="E1075" s="119"/>
    </row>
    <row r="1076" spans="1:5" ht="15" customHeight="1" x14ac:dyDescent="0.2">
      <c r="B1076" s="45"/>
      <c r="C1076" s="46" t="s">
        <v>49</v>
      </c>
      <c r="D1076" s="192" t="s">
        <v>54</v>
      </c>
      <c r="E1076" s="48" t="s">
        <v>51</v>
      </c>
    </row>
    <row r="1077" spans="1:5" ht="15" customHeight="1" x14ac:dyDescent="0.2">
      <c r="B1077" s="67"/>
      <c r="C1077" s="51">
        <v>4399</v>
      </c>
      <c r="D1077" s="101" t="s">
        <v>83</v>
      </c>
      <c r="E1077" s="90">
        <f>-194218-20300</f>
        <v>-214518</v>
      </c>
    </row>
    <row r="1078" spans="1:5" ht="15" customHeight="1" x14ac:dyDescent="0.2">
      <c r="B1078" s="70"/>
      <c r="C1078" s="71" t="s">
        <v>53</v>
      </c>
      <c r="D1078" s="92"/>
      <c r="E1078" s="93">
        <f>SUM(E1077:E1077)</f>
        <v>-214518</v>
      </c>
    </row>
    <row r="1079" spans="1:5" ht="15" customHeight="1" x14ac:dyDescent="0.25">
      <c r="A1079" s="38"/>
    </row>
    <row r="1080" spans="1:5" ht="15" customHeight="1" x14ac:dyDescent="0.25">
      <c r="A1080" s="40" t="s">
        <v>16</v>
      </c>
      <c r="B1080" s="41"/>
      <c r="C1080" s="41"/>
      <c r="D1080" s="41"/>
      <c r="E1080" s="41"/>
    </row>
    <row r="1081" spans="1:5" ht="15" customHeight="1" x14ac:dyDescent="0.2">
      <c r="A1081" s="42" t="s">
        <v>47</v>
      </c>
      <c r="B1081" s="41"/>
      <c r="C1081" s="41"/>
      <c r="D1081" s="41"/>
      <c r="E1081" s="83" t="s">
        <v>48</v>
      </c>
    </row>
    <row r="1082" spans="1:5" ht="15" customHeight="1" x14ac:dyDescent="0.25">
      <c r="A1082" s="40"/>
      <c r="B1082" s="43"/>
      <c r="C1082" s="41"/>
      <c r="D1082" s="41"/>
      <c r="E1082" s="44"/>
    </row>
    <row r="1083" spans="1:5" ht="15" customHeight="1" x14ac:dyDescent="0.2">
      <c r="A1083" s="45"/>
      <c r="B1083" s="45"/>
      <c r="C1083" s="46" t="s">
        <v>49</v>
      </c>
      <c r="D1083" s="77" t="s">
        <v>54</v>
      </c>
      <c r="E1083" s="48" t="s">
        <v>51</v>
      </c>
    </row>
    <row r="1084" spans="1:5" ht="15" customHeight="1" x14ac:dyDescent="0.2">
      <c r="A1084" s="78"/>
      <c r="B1084" s="50"/>
      <c r="C1084" s="79">
        <v>6409</v>
      </c>
      <c r="D1084" s="69" t="s">
        <v>55</v>
      </c>
      <c r="E1084" s="130">
        <v>214518</v>
      </c>
    </row>
    <row r="1085" spans="1:5" ht="15" customHeight="1" x14ac:dyDescent="0.2">
      <c r="A1085" s="80"/>
      <c r="B1085" s="81"/>
      <c r="C1085" s="55" t="s">
        <v>53</v>
      </c>
      <c r="D1085" s="56"/>
      <c r="E1085" s="57">
        <f>SUM(E1084:E1084)</f>
        <v>214518</v>
      </c>
    </row>
    <row r="1086" spans="1:5" ht="15" customHeight="1" x14ac:dyDescent="0.2"/>
    <row r="1087" spans="1:5" ht="15" customHeight="1" x14ac:dyDescent="0.2"/>
    <row r="1088" spans="1:5" ht="15" customHeight="1" x14ac:dyDescent="0.2"/>
    <row r="1089" spans="1:5" ht="15" customHeight="1" x14ac:dyDescent="0.2"/>
    <row r="1090" spans="1:5" ht="15" customHeight="1" x14ac:dyDescent="0.2"/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8" t="s">
        <v>465</v>
      </c>
    </row>
    <row r="1095" spans="1:5" ht="15" customHeight="1" x14ac:dyDescent="0.2">
      <c r="A1095" s="204" t="s">
        <v>466</v>
      </c>
      <c r="B1095" s="204"/>
      <c r="C1095" s="204"/>
      <c r="D1095" s="204"/>
      <c r="E1095" s="204"/>
    </row>
    <row r="1096" spans="1:5" ht="15" customHeight="1" x14ac:dyDescent="0.2">
      <c r="A1096" s="204"/>
      <c r="B1096" s="204"/>
      <c r="C1096" s="204"/>
      <c r="D1096" s="204"/>
      <c r="E1096" s="204"/>
    </row>
    <row r="1097" spans="1:5" ht="15" customHeight="1" x14ac:dyDescent="0.2">
      <c r="A1097" s="202" t="s">
        <v>467</v>
      </c>
      <c r="B1097" s="202"/>
      <c r="C1097" s="202"/>
      <c r="D1097" s="202"/>
      <c r="E1097" s="202"/>
    </row>
    <row r="1098" spans="1:5" ht="15" customHeight="1" x14ac:dyDescent="0.2">
      <c r="A1098" s="202"/>
      <c r="B1098" s="202"/>
      <c r="C1098" s="202"/>
      <c r="D1098" s="202"/>
      <c r="E1098" s="202"/>
    </row>
    <row r="1099" spans="1:5" ht="15" customHeight="1" x14ac:dyDescent="0.2">
      <c r="A1099" s="202"/>
      <c r="B1099" s="202"/>
      <c r="C1099" s="202"/>
      <c r="D1099" s="202"/>
      <c r="E1099" s="202"/>
    </row>
    <row r="1100" spans="1:5" ht="15" customHeight="1" x14ac:dyDescent="0.2">
      <c r="A1100" s="202"/>
      <c r="B1100" s="202"/>
      <c r="C1100" s="202"/>
      <c r="D1100" s="202"/>
      <c r="E1100" s="202"/>
    </row>
    <row r="1101" spans="1:5" ht="15" customHeight="1" x14ac:dyDescent="0.2">
      <c r="A1101" s="202"/>
      <c r="B1101" s="202"/>
      <c r="C1101" s="202"/>
      <c r="D1101" s="202"/>
      <c r="E1101" s="202"/>
    </row>
    <row r="1102" spans="1:5" ht="15" customHeight="1" x14ac:dyDescent="0.2">
      <c r="A1102" s="202"/>
      <c r="B1102" s="202"/>
      <c r="C1102" s="202"/>
      <c r="D1102" s="202"/>
      <c r="E1102" s="202"/>
    </row>
    <row r="1103" spans="1:5" ht="15" customHeight="1" x14ac:dyDescent="0.2">
      <c r="A1103" s="108"/>
      <c r="B1103" s="108"/>
      <c r="C1103" s="108"/>
      <c r="D1103" s="108"/>
      <c r="E1103" s="108"/>
    </row>
    <row r="1104" spans="1:5" ht="15" customHeight="1" x14ac:dyDescent="0.25">
      <c r="A1104" s="40" t="s">
        <v>16</v>
      </c>
      <c r="B1104" s="41"/>
      <c r="C1104" s="41"/>
      <c r="D1104" s="41"/>
      <c r="E1104" s="43"/>
    </row>
    <row r="1105" spans="1:5" ht="15" customHeight="1" x14ac:dyDescent="0.2">
      <c r="A1105" s="42" t="s">
        <v>106</v>
      </c>
      <c r="B1105" s="122"/>
      <c r="C1105" s="122"/>
      <c r="D1105" s="122"/>
      <c r="E1105" s="122" t="s">
        <v>107</v>
      </c>
    </row>
    <row r="1106" spans="1:5" ht="15" customHeight="1" x14ac:dyDescent="0.2">
      <c r="A1106" s="42"/>
      <c r="B1106" s="43"/>
      <c r="C1106" s="41"/>
      <c r="D1106" s="41"/>
      <c r="E1106" s="44"/>
    </row>
    <row r="1107" spans="1:5" ht="15" customHeight="1" x14ac:dyDescent="0.2">
      <c r="C1107" s="46" t="s">
        <v>49</v>
      </c>
      <c r="D1107" s="77" t="s">
        <v>54</v>
      </c>
      <c r="E1107" s="48" t="s">
        <v>51</v>
      </c>
    </row>
    <row r="1108" spans="1:5" ht="15" customHeight="1" x14ac:dyDescent="0.2">
      <c r="C1108" s="68">
        <v>3599</v>
      </c>
      <c r="D1108" s="69" t="s">
        <v>61</v>
      </c>
      <c r="E1108" s="140">
        <v>-15000</v>
      </c>
    </row>
    <row r="1109" spans="1:5" ht="15" customHeight="1" x14ac:dyDescent="0.2">
      <c r="C1109" s="68">
        <v>6172</v>
      </c>
      <c r="D1109" s="69" t="s">
        <v>61</v>
      </c>
      <c r="E1109" s="140">
        <v>15000</v>
      </c>
    </row>
    <row r="1110" spans="1:5" ht="15" customHeight="1" x14ac:dyDescent="0.2">
      <c r="C1110" s="55" t="s">
        <v>53</v>
      </c>
      <c r="D1110" s="56"/>
      <c r="E1110" s="57">
        <f>SUM(E1108:E1109)</f>
        <v>0</v>
      </c>
    </row>
    <row r="1111" spans="1:5" ht="15" customHeight="1" x14ac:dyDescent="0.2"/>
    <row r="1112" spans="1:5" ht="15" customHeight="1" x14ac:dyDescent="0.2"/>
    <row r="1113" spans="1:5" ht="15" customHeight="1" x14ac:dyDescent="0.25">
      <c r="A1113" s="38" t="s">
        <v>468</v>
      </c>
    </row>
    <row r="1114" spans="1:5" ht="15" customHeight="1" x14ac:dyDescent="0.2">
      <c r="A1114" s="204" t="s">
        <v>162</v>
      </c>
      <c r="B1114" s="204"/>
      <c r="C1114" s="204"/>
      <c r="D1114" s="204"/>
      <c r="E1114" s="204"/>
    </row>
    <row r="1115" spans="1:5" ht="15" customHeight="1" x14ac:dyDescent="0.2">
      <c r="A1115" s="204"/>
      <c r="B1115" s="204"/>
      <c r="C1115" s="204"/>
      <c r="D1115" s="204"/>
      <c r="E1115" s="204"/>
    </row>
    <row r="1116" spans="1:5" ht="15" customHeight="1" x14ac:dyDescent="0.2">
      <c r="A1116" s="202" t="s">
        <v>501</v>
      </c>
      <c r="B1116" s="202"/>
      <c r="C1116" s="202"/>
      <c r="D1116" s="202"/>
      <c r="E1116" s="202"/>
    </row>
    <row r="1117" spans="1:5" ht="15" customHeight="1" x14ac:dyDescent="0.2">
      <c r="A1117" s="202"/>
      <c r="B1117" s="202"/>
      <c r="C1117" s="202"/>
      <c r="D1117" s="202"/>
      <c r="E1117" s="202"/>
    </row>
    <row r="1118" spans="1:5" ht="15" customHeight="1" x14ac:dyDescent="0.2">
      <c r="A1118" s="202"/>
      <c r="B1118" s="202"/>
      <c r="C1118" s="202"/>
      <c r="D1118" s="202"/>
      <c r="E1118" s="202"/>
    </row>
    <row r="1119" spans="1:5" ht="15" customHeight="1" x14ac:dyDescent="0.2">
      <c r="A1119" s="202"/>
      <c r="B1119" s="202"/>
      <c r="C1119" s="202"/>
      <c r="D1119" s="202"/>
      <c r="E1119" s="202"/>
    </row>
    <row r="1120" spans="1:5" ht="15" customHeight="1" x14ac:dyDescent="0.2">
      <c r="A1120" s="202"/>
      <c r="B1120" s="202"/>
      <c r="C1120" s="202"/>
      <c r="D1120" s="202"/>
      <c r="E1120" s="202"/>
    </row>
    <row r="1121" spans="1:7" ht="15" customHeight="1" x14ac:dyDescent="0.2">
      <c r="A1121" s="202"/>
      <c r="B1121" s="202"/>
      <c r="C1121" s="202"/>
      <c r="D1121" s="202"/>
      <c r="E1121" s="202"/>
    </row>
    <row r="1122" spans="1:7" ht="15" customHeight="1" x14ac:dyDescent="0.2">
      <c r="A1122" s="202"/>
      <c r="B1122" s="202"/>
      <c r="C1122" s="202"/>
      <c r="D1122" s="202"/>
      <c r="E1122" s="202"/>
    </row>
    <row r="1123" spans="1:7" ht="15" customHeight="1" x14ac:dyDescent="0.2">
      <c r="A1123" s="202"/>
      <c r="B1123" s="202"/>
      <c r="C1123" s="202"/>
      <c r="D1123" s="202"/>
      <c r="E1123" s="202"/>
    </row>
    <row r="1124" spans="1:7" ht="15" customHeight="1" x14ac:dyDescent="0.2">
      <c r="A1124" s="202"/>
      <c r="B1124" s="202"/>
      <c r="C1124" s="202"/>
      <c r="D1124" s="202"/>
      <c r="E1124" s="202"/>
    </row>
    <row r="1125" spans="1:7" ht="15" customHeight="1" x14ac:dyDescent="0.25">
      <c r="A1125" s="38"/>
    </row>
    <row r="1126" spans="1:7" ht="15" customHeight="1" x14ac:dyDescent="0.25">
      <c r="A1126" s="40" t="s">
        <v>16</v>
      </c>
      <c r="B1126" s="41"/>
      <c r="C1126" s="41"/>
      <c r="D1126" s="41"/>
      <c r="E1126" s="43"/>
    </row>
    <row r="1127" spans="1:7" ht="15" customHeight="1" x14ac:dyDescent="0.2">
      <c r="A1127" s="42" t="s">
        <v>111</v>
      </c>
      <c r="B1127" s="122"/>
      <c r="C1127" s="122"/>
      <c r="D1127" s="122"/>
      <c r="E1127" s="43" t="s">
        <v>112</v>
      </c>
    </row>
    <row r="1128" spans="1:7" ht="15" customHeight="1" x14ac:dyDescent="0.2">
      <c r="A1128" s="42"/>
      <c r="B1128" s="43"/>
      <c r="C1128" s="41"/>
      <c r="D1128" s="41"/>
      <c r="E1128" s="44"/>
    </row>
    <row r="1129" spans="1:7" ht="15" customHeight="1" x14ac:dyDescent="0.2">
      <c r="A1129" s="45"/>
      <c r="B1129" s="65" t="s">
        <v>67</v>
      </c>
      <c r="C1129" s="46" t="s">
        <v>49</v>
      </c>
      <c r="D1129" s="123" t="s">
        <v>50</v>
      </c>
      <c r="E1129" s="48" t="s">
        <v>51</v>
      </c>
    </row>
    <row r="1130" spans="1:7" ht="15" customHeight="1" x14ac:dyDescent="0.2">
      <c r="A1130" s="45"/>
      <c r="B1130" s="144">
        <v>10</v>
      </c>
      <c r="C1130" s="68"/>
      <c r="D1130" s="96" t="s">
        <v>113</v>
      </c>
      <c r="E1130" s="53">
        <f>-5090-170-113-3112-4032-28127-1463-1434.8-81333.5-1746-1128000-391-1904-50517-8246-10069.71-67-320-5864-1058-419-44-222</f>
        <v>-1333743.01</v>
      </c>
    </row>
    <row r="1131" spans="1:7" ht="15" customHeight="1" x14ac:dyDescent="0.2">
      <c r="A1131" s="45"/>
      <c r="B1131" s="144">
        <v>11</v>
      </c>
      <c r="C1131" s="68"/>
      <c r="D1131" s="96" t="s">
        <v>113</v>
      </c>
      <c r="E1131" s="53">
        <f>-1832-13780-58550-1066-37341-5-1007.5-3249-3438-50000-50250-26205-1683-21757-76825-28293-100655-267</f>
        <v>-476203.5</v>
      </c>
    </row>
    <row r="1132" spans="1:7" ht="15" customHeight="1" x14ac:dyDescent="0.2">
      <c r="A1132" s="45"/>
      <c r="B1132" s="144">
        <v>13</v>
      </c>
      <c r="C1132" s="68"/>
      <c r="D1132" s="96" t="s">
        <v>113</v>
      </c>
      <c r="E1132" s="53">
        <f>-9343.44-1368-150-183</f>
        <v>-11044.44</v>
      </c>
    </row>
    <row r="1133" spans="1:7" ht="15" customHeight="1" x14ac:dyDescent="0.2">
      <c r="A1133" s="45"/>
      <c r="B1133" s="144">
        <v>14</v>
      </c>
      <c r="C1133" s="68"/>
      <c r="D1133" s="96" t="s">
        <v>113</v>
      </c>
      <c r="E1133" s="53">
        <f>-2140.04-101169.95</f>
        <v>-103309.98999999999</v>
      </c>
      <c r="G1133" s="149">
        <f>SUM(E1130:E1133)</f>
        <v>-1924300.94</v>
      </c>
    </row>
    <row r="1134" spans="1:7" ht="15" customHeight="1" x14ac:dyDescent="0.2">
      <c r="A1134" s="45"/>
      <c r="B1134" s="144">
        <v>10</v>
      </c>
      <c r="C1134" s="68"/>
      <c r="D1134" s="69" t="s">
        <v>118</v>
      </c>
      <c r="E1134" s="53">
        <f>-38452-8842-41-49476-391-400-15217.1-585.2-238.5-1591.84-1265318-393.8-66188.8-11192.75-18250-16.8-92532.69-102374.17-3571-7200-27693-6064-17452-9545-2587.5-37-440-1508-4740-140</f>
        <v>-1752479.15</v>
      </c>
    </row>
    <row r="1135" spans="1:7" ht="15" customHeight="1" x14ac:dyDescent="0.2">
      <c r="A1135" s="45"/>
      <c r="B1135" s="144">
        <v>11</v>
      </c>
      <c r="C1135" s="68"/>
      <c r="D1135" s="69" t="s">
        <v>118</v>
      </c>
      <c r="E1135" s="53">
        <f>-440-24150-75-80472-1227-341.17-29646-22-16652-655-8310-5900-103950.3-30300-525-1623-50228-500-12911-1-444-1119.71-13184-444-12282-16909-16909-207161-5427.3-21915-56500-5821-24130-30419</f>
        <v>-780593.48</v>
      </c>
    </row>
    <row r="1136" spans="1:7" ht="15" customHeight="1" x14ac:dyDescent="0.2">
      <c r="A1136" s="45"/>
      <c r="B1136" s="144">
        <v>13</v>
      </c>
      <c r="C1136" s="68"/>
      <c r="D1136" s="69" t="s">
        <v>118</v>
      </c>
      <c r="E1136" s="53">
        <f>-317-66605-394-758-13439.2-15600</f>
        <v>-97113.2</v>
      </c>
    </row>
    <row r="1137" spans="1:7" ht="15" customHeight="1" x14ac:dyDescent="0.2">
      <c r="A1137" s="45"/>
      <c r="B1137" s="144">
        <v>14</v>
      </c>
      <c r="C1137" s="68"/>
      <c r="D1137" s="69" t="s">
        <v>118</v>
      </c>
      <c r="E1137" s="53">
        <f>-6396.7-44204.12-2100-193980-884.51</f>
        <v>-247565.33000000002</v>
      </c>
      <c r="G1137" s="149">
        <f>SUM(E1134:E1137)</f>
        <v>-2877751.16</v>
      </c>
    </row>
    <row r="1138" spans="1:7" ht="15" customHeight="1" x14ac:dyDescent="0.2">
      <c r="A1138" s="45"/>
      <c r="B1138" s="144">
        <v>307</v>
      </c>
      <c r="C1138" s="68"/>
      <c r="D1138" s="96" t="s">
        <v>113</v>
      </c>
      <c r="E1138" s="53">
        <v>4802052.0999999996</v>
      </c>
    </row>
    <row r="1139" spans="1:7" ht="15" customHeight="1" x14ac:dyDescent="0.2">
      <c r="A1139" s="54"/>
      <c r="B1139" s="125"/>
      <c r="C1139" s="55" t="s">
        <v>53</v>
      </c>
      <c r="D1139" s="120"/>
      <c r="E1139" s="73">
        <f>SUM(E1130:E1138)</f>
        <v>0</v>
      </c>
    </row>
    <row r="1140" spans="1:7" ht="15" customHeight="1" x14ac:dyDescent="0.2"/>
    <row r="1141" spans="1:7" ht="15" customHeight="1" x14ac:dyDescent="0.2"/>
    <row r="1142" spans="1:7" ht="15" customHeight="1" x14ac:dyDescent="0.2"/>
    <row r="1143" spans="1:7" ht="15" customHeight="1" x14ac:dyDescent="0.2"/>
    <row r="1144" spans="1:7" ht="15" customHeight="1" x14ac:dyDescent="0.2"/>
    <row r="1145" spans="1:7" ht="15" customHeight="1" x14ac:dyDescent="0.2"/>
    <row r="1146" spans="1:7" ht="15" customHeight="1" x14ac:dyDescent="0.25">
      <c r="A1146" s="38" t="s">
        <v>469</v>
      </c>
    </row>
    <row r="1147" spans="1:7" ht="15" customHeight="1" x14ac:dyDescent="0.2">
      <c r="A1147" s="204" t="s">
        <v>162</v>
      </c>
      <c r="B1147" s="204"/>
      <c r="C1147" s="204"/>
      <c r="D1147" s="204"/>
      <c r="E1147" s="204"/>
    </row>
    <row r="1148" spans="1:7" ht="15" customHeight="1" x14ac:dyDescent="0.2">
      <c r="A1148" s="204"/>
      <c r="B1148" s="204"/>
      <c r="C1148" s="204"/>
      <c r="D1148" s="204"/>
      <c r="E1148" s="204"/>
    </row>
    <row r="1149" spans="1:7" ht="15" customHeight="1" x14ac:dyDescent="0.2">
      <c r="A1149" s="202" t="s">
        <v>502</v>
      </c>
      <c r="B1149" s="202"/>
      <c r="C1149" s="202"/>
      <c r="D1149" s="202"/>
      <c r="E1149" s="202"/>
    </row>
    <row r="1150" spans="1:7" ht="15" customHeight="1" x14ac:dyDescent="0.2">
      <c r="A1150" s="202"/>
      <c r="B1150" s="202"/>
      <c r="C1150" s="202"/>
      <c r="D1150" s="202"/>
      <c r="E1150" s="202"/>
    </row>
    <row r="1151" spans="1:7" ht="15" customHeight="1" x14ac:dyDescent="0.2">
      <c r="A1151" s="202"/>
      <c r="B1151" s="202"/>
      <c r="C1151" s="202"/>
      <c r="D1151" s="202"/>
      <c r="E1151" s="202"/>
    </row>
    <row r="1152" spans="1:7" ht="15" customHeight="1" x14ac:dyDescent="0.2">
      <c r="A1152" s="202"/>
      <c r="B1152" s="202"/>
      <c r="C1152" s="202"/>
      <c r="D1152" s="202"/>
      <c r="E1152" s="202"/>
    </row>
    <row r="1153" spans="1:5" ht="15" customHeight="1" x14ac:dyDescent="0.2">
      <c r="A1153" s="202"/>
      <c r="B1153" s="202"/>
      <c r="C1153" s="202"/>
      <c r="D1153" s="202"/>
      <c r="E1153" s="202"/>
    </row>
    <row r="1154" spans="1:5" ht="15" customHeight="1" x14ac:dyDescent="0.2">
      <c r="A1154" s="202"/>
      <c r="B1154" s="202"/>
      <c r="C1154" s="202"/>
      <c r="D1154" s="202"/>
      <c r="E1154" s="202"/>
    </row>
    <row r="1155" spans="1:5" ht="15" customHeight="1" x14ac:dyDescent="0.2">
      <c r="A1155" s="202"/>
      <c r="B1155" s="202"/>
      <c r="C1155" s="202"/>
      <c r="D1155" s="202"/>
      <c r="E1155" s="202"/>
    </row>
    <row r="1156" spans="1:5" ht="15" customHeight="1" x14ac:dyDescent="0.2">
      <c r="A1156" s="202"/>
      <c r="B1156" s="202"/>
      <c r="C1156" s="202"/>
      <c r="D1156" s="202"/>
      <c r="E1156" s="202"/>
    </row>
    <row r="1157" spans="1:5" ht="15" customHeight="1" x14ac:dyDescent="0.2">
      <c r="A1157" s="202"/>
      <c r="B1157" s="202"/>
      <c r="C1157" s="202"/>
      <c r="D1157" s="202"/>
      <c r="E1157" s="202"/>
    </row>
    <row r="1158" spans="1:5" ht="15" customHeight="1" x14ac:dyDescent="0.2"/>
    <row r="1159" spans="1:5" ht="15" customHeight="1" x14ac:dyDescent="0.25">
      <c r="A1159" s="40" t="s">
        <v>16</v>
      </c>
      <c r="B1159" s="41"/>
      <c r="C1159" s="41"/>
      <c r="D1159" s="41"/>
      <c r="E1159" s="43"/>
    </row>
    <row r="1160" spans="1:5" ht="15" customHeight="1" x14ac:dyDescent="0.2">
      <c r="A1160" s="42" t="s">
        <v>111</v>
      </c>
      <c r="B1160" s="122"/>
      <c r="C1160" s="122"/>
      <c r="D1160" s="122"/>
      <c r="E1160" s="43" t="s">
        <v>112</v>
      </c>
    </row>
    <row r="1161" spans="1:5" ht="15" customHeight="1" x14ac:dyDescent="0.2"/>
    <row r="1162" spans="1:5" ht="15" customHeight="1" x14ac:dyDescent="0.2">
      <c r="B1162" s="65" t="s">
        <v>67</v>
      </c>
      <c r="C1162" s="46" t="s">
        <v>49</v>
      </c>
      <c r="D1162" s="123" t="s">
        <v>50</v>
      </c>
      <c r="E1162" s="48" t="s">
        <v>51</v>
      </c>
    </row>
    <row r="1163" spans="1:5" ht="15" customHeight="1" x14ac:dyDescent="0.2">
      <c r="B1163" s="144">
        <v>307</v>
      </c>
      <c r="C1163" s="68"/>
      <c r="D1163" s="96" t="s">
        <v>113</v>
      </c>
      <c r="E1163" s="90">
        <v>-40000</v>
      </c>
    </row>
    <row r="1164" spans="1:5" ht="15" customHeight="1" x14ac:dyDescent="0.2">
      <c r="B1164" s="144">
        <v>308</v>
      </c>
      <c r="C1164" s="68"/>
      <c r="D1164" s="96" t="s">
        <v>113</v>
      </c>
      <c r="E1164" s="90">
        <v>-20000</v>
      </c>
    </row>
    <row r="1165" spans="1:5" ht="15" customHeight="1" x14ac:dyDescent="0.2">
      <c r="B1165" s="144">
        <v>308</v>
      </c>
      <c r="C1165" s="68"/>
      <c r="D1165" s="96" t="s">
        <v>113</v>
      </c>
      <c r="E1165" s="90">
        <v>60000</v>
      </c>
    </row>
    <row r="1166" spans="1:5" ht="15" customHeight="1" x14ac:dyDescent="0.2">
      <c r="B1166" s="125"/>
      <c r="C1166" s="55" t="s">
        <v>53</v>
      </c>
      <c r="D1166" s="120"/>
      <c r="E1166" s="73">
        <f>SUM(E1163:E1165)</f>
        <v>0</v>
      </c>
    </row>
    <row r="1167" spans="1:5" ht="15" customHeight="1" x14ac:dyDescent="0.2"/>
    <row r="1168" spans="1:5" ht="15" customHeight="1" x14ac:dyDescent="0.2"/>
    <row r="1169" spans="1:5" ht="15" customHeight="1" x14ac:dyDescent="0.25">
      <c r="A1169" s="38" t="s">
        <v>470</v>
      </c>
    </row>
    <row r="1170" spans="1:5" ht="15" customHeight="1" x14ac:dyDescent="0.2">
      <c r="A1170" s="204" t="s">
        <v>162</v>
      </c>
      <c r="B1170" s="204"/>
      <c r="C1170" s="204"/>
      <c r="D1170" s="204"/>
      <c r="E1170" s="204"/>
    </row>
    <row r="1171" spans="1:5" ht="15" customHeight="1" x14ac:dyDescent="0.2">
      <c r="A1171" s="204"/>
      <c r="B1171" s="204"/>
      <c r="C1171" s="204"/>
      <c r="D1171" s="204"/>
      <c r="E1171" s="204"/>
    </row>
    <row r="1172" spans="1:5" ht="15" customHeight="1" x14ac:dyDescent="0.2">
      <c r="A1172" s="202" t="s">
        <v>503</v>
      </c>
      <c r="B1172" s="202"/>
      <c r="C1172" s="202"/>
      <c r="D1172" s="202"/>
      <c r="E1172" s="202"/>
    </row>
    <row r="1173" spans="1:5" ht="15" customHeight="1" x14ac:dyDescent="0.2">
      <c r="A1173" s="202"/>
      <c r="B1173" s="202"/>
      <c r="C1173" s="202"/>
      <c r="D1173" s="202"/>
      <c r="E1173" s="202"/>
    </row>
    <row r="1174" spans="1:5" ht="15" customHeight="1" x14ac:dyDescent="0.2">
      <c r="A1174" s="202"/>
      <c r="B1174" s="202"/>
      <c r="C1174" s="202"/>
      <c r="D1174" s="202"/>
      <c r="E1174" s="202"/>
    </row>
    <row r="1175" spans="1:5" ht="15" customHeight="1" x14ac:dyDescent="0.2">
      <c r="A1175" s="202"/>
      <c r="B1175" s="202"/>
      <c r="C1175" s="202"/>
      <c r="D1175" s="202"/>
      <c r="E1175" s="202"/>
    </row>
    <row r="1176" spans="1:5" ht="15" customHeight="1" x14ac:dyDescent="0.2">
      <c r="A1176" s="202"/>
      <c r="B1176" s="202"/>
      <c r="C1176" s="202"/>
      <c r="D1176" s="202"/>
      <c r="E1176" s="202"/>
    </row>
    <row r="1177" spans="1:5" ht="15" customHeight="1" x14ac:dyDescent="0.2">
      <c r="A1177" s="202"/>
      <c r="B1177" s="202"/>
      <c r="C1177" s="202"/>
      <c r="D1177" s="202"/>
      <c r="E1177" s="202"/>
    </row>
    <row r="1178" spans="1:5" ht="15" customHeight="1" x14ac:dyDescent="0.2">
      <c r="A1178" s="202"/>
      <c r="B1178" s="202"/>
      <c r="C1178" s="202"/>
      <c r="D1178" s="202"/>
      <c r="E1178" s="202"/>
    </row>
    <row r="1179" spans="1:5" ht="15" customHeight="1" x14ac:dyDescent="0.2">
      <c r="A1179" s="202"/>
      <c r="B1179" s="202"/>
      <c r="C1179" s="202"/>
      <c r="D1179" s="202"/>
      <c r="E1179" s="202"/>
    </row>
    <row r="1180" spans="1:5" ht="15" customHeight="1" x14ac:dyDescent="0.2">
      <c r="A1180" s="202"/>
      <c r="B1180" s="202"/>
      <c r="C1180" s="202"/>
      <c r="D1180" s="202"/>
      <c r="E1180" s="202"/>
    </row>
    <row r="1181" spans="1:5" ht="15" customHeight="1" x14ac:dyDescent="0.2"/>
    <row r="1182" spans="1:5" ht="15" customHeight="1" x14ac:dyDescent="0.25">
      <c r="A1182" s="40" t="s">
        <v>16</v>
      </c>
      <c r="B1182" s="41"/>
      <c r="C1182" s="41"/>
      <c r="D1182" s="41"/>
      <c r="E1182" s="43"/>
    </row>
    <row r="1183" spans="1:5" ht="15" customHeight="1" x14ac:dyDescent="0.2">
      <c r="A1183" s="42" t="s">
        <v>111</v>
      </c>
      <c r="B1183" s="122"/>
      <c r="C1183" s="122"/>
      <c r="D1183" s="122"/>
      <c r="E1183" s="43" t="s">
        <v>112</v>
      </c>
    </row>
    <row r="1184" spans="1:5" ht="15" customHeight="1" x14ac:dyDescent="0.2"/>
    <row r="1185" spans="1:5" ht="15" customHeight="1" x14ac:dyDescent="0.2">
      <c r="B1185" s="65" t="s">
        <v>67</v>
      </c>
      <c r="C1185" s="46" t="s">
        <v>49</v>
      </c>
      <c r="D1185" s="123" t="s">
        <v>50</v>
      </c>
      <c r="E1185" s="48" t="s">
        <v>51</v>
      </c>
    </row>
    <row r="1186" spans="1:5" ht="15" customHeight="1" x14ac:dyDescent="0.2">
      <c r="B1186" s="144">
        <v>307</v>
      </c>
      <c r="C1186" s="68"/>
      <c r="D1186" s="96" t="s">
        <v>113</v>
      </c>
      <c r="E1186" s="90">
        <v>-89057</v>
      </c>
    </row>
    <row r="1187" spans="1:5" ht="15" customHeight="1" x14ac:dyDescent="0.2">
      <c r="B1187" s="144">
        <v>300</v>
      </c>
      <c r="C1187" s="68"/>
      <c r="D1187" s="96" t="s">
        <v>113</v>
      </c>
      <c r="E1187" s="90">
        <v>27677</v>
      </c>
    </row>
    <row r="1188" spans="1:5" ht="15" customHeight="1" x14ac:dyDescent="0.2">
      <c r="B1188" s="144">
        <v>303</v>
      </c>
      <c r="C1188" s="68"/>
      <c r="D1188" s="96" t="s">
        <v>113</v>
      </c>
      <c r="E1188" s="90">
        <v>61380</v>
      </c>
    </row>
    <row r="1189" spans="1:5" ht="15" customHeight="1" x14ac:dyDescent="0.2">
      <c r="B1189" s="125"/>
      <c r="C1189" s="55" t="s">
        <v>53</v>
      </c>
      <c r="D1189" s="120"/>
      <c r="E1189" s="73">
        <f>SUM(E1186:E1188)</f>
        <v>0</v>
      </c>
    </row>
    <row r="1190" spans="1:5" ht="15" customHeight="1" x14ac:dyDescent="0.2"/>
    <row r="1191" spans="1:5" ht="15" customHeight="1" x14ac:dyDescent="0.2"/>
    <row r="1192" spans="1:5" ht="15" customHeight="1" x14ac:dyDescent="0.2"/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38" t="s">
        <v>471</v>
      </c>
    </row>
    <row r="1199" spans="1:5" ht="15" customHeight="1" x14ac:dyDescent="0.2">
      <c r="A1199" s="204" t="s">
        <v>162</v>
      </c>
      <c r="B1199" s="204"/>
      <c r="C1199" s="204"/>
      <c r="D1199" s="204"/>
      <c r="E1199" s="204"/>
    </row>
    <row r="1200" spans="1:5" ht="15" customHeight="1" x14ac:dyDescent="0.2">
      <c r="A1200" s="204"/>
      <c r="B1200" s="204"/>
      <c r="C1200" s="204"/>
      <c r="D1200" s="204"/>
      <c r="E1200" s="204"/>
    </row>
    <row r="1201" spans="1:5" ht="15" customHeight="1" x14ac:dyDescent="0.2">
      <c r="A1201" s="202" t="s">
        <v>504</v>
      </c>
      <c r="B1201" s="202"/>
      <c r="C1201" s="202"/>
      <c r="D1201" s="202"/>
      <c r="E1201" s="202"/>
    </row>
    <row r="1202" spans="1:5" ht="15" customHeight="1" x14ac:dyDescent="0.2">
      <c r="A1202" s="202"/>
      <c r="B1202" s="202"/>
      <c r="C1202" s="202"/>
      <c r="D1202" s="202"/>
      <c r="E1202" s="202"/>
    </row>
    <row r="1203" spans="1:5" ht="15" customHeight="1" x14ac:dyDescent="0.2">
      <c r="A1203" s="202"/>
      <c r="B1203" s="202"/>
      <c r="C1203" s="202"/>
      <c r="D1203" s="202"/>
      <c r="E1203" s="202"/>
    </row>
    <row r="1204" spans="1:5" ht="15" customHeight="1" x14ac:dyDescent="0.2">
      <c r="A1204" s="202"/>
      <c r="B1204" s="202"/>
      <c r="C1204" s="202"/>
      <c r="D1204" s="202"/>
      <c r="E1204" s="202"/>
    </row>
    <row r="1205" spans="1:5" ht="15" customHeight="1" x14ac:dyDescent="0.2">
      <c r="A1205" s="202"/>
      <c r="B1205" s="202"/>
      <c r="C1205" s="202"/>
      <c r="D1205" s="202"/>
      <c r="E1205" s="202"/>
    </row>
    <row r="1206" spans="1:5" ht="15" customHeight="1" x14ac:dyDescent="0.2">
      <c r="A1206" s="202"/>
      <c r="B1206" s="202"/>
      <c r="C1206" s="202"/>
      <c r="D1206" s="202"/>
      <c r="E1206" s="202"/>
    </row>
    <row r="1207" spans="1:5" ht="15" customHeight="1" x14ac:dyDescent="0.2">
      <c r="A1207" s="202"/>
      <c r="B1207" s="202"/>
      <c r="C1207" s="202"/>
      <c r="D1207" s="202"/>
      <c r="E1207" s="202"/>
    </row>
    <row r="1208" spans="1:5" ht="15" customHeight="1" x14ac:dyDescent="0.2">
      <c r="A1208" s="202"/>
      <c r="B1208" s="202"/>
      <c r="C1208" s="202"/>
      <c r="D1208" s="202"/>
      <c r="E1208" s="202"/>
    </row>
    <row r="1209" spans="1:5" ht="15" customHeight="1" x14ac:dyDescent="0.2"/>
    <row r="1210" spans="1:5" ht="15" customHeight="1" x14ac:dyDescent="0.25">
      <c r="A1210" s="40" t="s">
        <v>16</v>
      </c>
      <c r="B1210" s="41"/>
      <c r="C1210" s="41"/>
      <c r="D1210" s="41"/>
      <c r="E1210" s="43"/>
    </row>
    <row r="1211" spans="1:5" ht="15" customHeight="1" x14ac:dyDescent="0.2">
      <c r="A1211" s="42" t="s">
        <v>111</v>
      </c>
      <c r="B1211" s="122"/>
      <c r="C1211" s="122"/>
      <c r="D1211" s="122"/>
      <c r="E1211" s="43" t="s">
        <v>112</v>
      </c>
    </row>
    <row r="1212" spans="1:5" ht="15" customHeight="1" x14ac:dyDescent="0.2"/>
    <row r="1213" spans="1:5" ht="15" customHeight="1" x14ac:dyDescent="0.2">
      <c r="B1213" s="65" t="s">
        <v>67</v>
      </c>
      <c r="C1213" s="46" t="s">
        <v>49</v>
      </c>
      <c r="D1213" s="123" t="s">
        <v>50</v>
      </c>
      <c r="E1213" s="48" t="s">
        <v>51</v>
      </c>
    </row>
    <row r="1214" spans="1:5" ht="15" customHeight="1" x14ac:dyDescent="0.2">
      <c r="B1214" s="144">
        <v>307</v>
      </c>
      <c r="C1214" s="68"/>
      <c r="D1214" s="96" t="s">
        <v>113</v>
      </c>
      <c r="E1214" s="90">
        <v>-340000</v>
      </c>
    </row>
    <row r="1215" spans="1:5" ht="15" customHeight="1" x14ac:dyDescent="0.2">
      <c r="B1215" s="144">
        <v>300</v>
      </c>
      <c r="C1215" s="68"/>
      <c r="D1215" s="96" t="s">
        <v>113</v>
      </c>
      <c r="E1215" s="90">
        <v>220000</v>
      </c>
    </row>
    <row r="1216" spans="1:5" ht="15" customHeight="1" x14ac:dyDescent="0.2">
      <c r="B1216" s="144">
        <v>303</v>
      </c>
      <c r="C1216" s="68"/>
      <c r="D1216" s="96" t="s">
        <v>113</v>
      </c>
      <c r="E1216" s="90">
        <v>120000</v>
      </c>
    </row>
    <row r="1217" spans="1:5" ht="15" customHeight="1" x14ac:dyDescent="0.2">
      <c r="B1217" s="125"/>
      <c r="C1217" s="55" t="s">
        <v>53</v>
      </c>
      <c r="D1217" s="120"/>
      <c r="E1217" s="73">
        <f>SUM(E1214:E1216)</f>
        <v>0</v>
      </c>
    </row>
    <row r="1218" spans="1:5" ht="15" customHeight="1" x14ac:dyDescent="0.2"/>
    <row r="1219" spans="1:5" ht="15" customHeight="1" x14ac:dyDescent="0.2"/>
    <row r="1220" spans="1:5" ht="15" customHeight="1" x14ac:dyDescent="0.25">
      <c r="A1220" s="38" t="s">
        <v>472</v>
      </c>
    </row>
    <row r="1221" spans="1:5" ht="15" customHeight="1" x14ac:dyDescent="0.2">
      <c r="A1221" s="204" t="s">
        <v>162</v>
      </c>
      <c r="B1221" s="204"/>
      <c r="C1221" s="204"/>
      <c r="D1221" s="204"/>
      <c r="E1221" s="204"/>
    </row>
    <row r="1222" spans="1:5" ht="15" customHeight="1" x14ac:dyDescent="0.2">
      <c r="A1222" s="204"/>
      <c r="B1222" s="204"/>
      <c r="C1222" s="204"/>
      <c r="D1222" s="204"/>
      <c r="E1222" s="204"/>
    </row>
    <row r="1223" spans="1:5" ht="15" customHeight="1" x14ac:dyDescent="0.2">
      <c r="A1223" s="202" t="s">
        <v>505</v>
      </c>
      <c r="B1223" s="202"/>
      <c r="C1223" s="202"/>
      <c r="D1223" s="202"/>
      <c r="E1223" s="202"/>
    </row>
    <row r="1224" spans="1:5" ht="15" customHeight="1" x14ac:dyDescent="0.2">
      <c r="A1224" s="202"/>
      <c r="B1224" s="202"/>
      <c r="C1224" s="202"/>
      <c r="D1224" s="202"/>
      <c r="E1224" s="202"/>
    </row>
    <row r="1225" spans="1:5" ht="15" customHeight="1" x14ac:dyDescent="0.2">
      <c r="A1225" s="202"/>
      <c r="B1225" s="202"/>
      <c r="C1225" s="202"/>
      <c r="D1225" s="202"/>
      <c r="E1225" s="202"/>
    </row>
    <row r="1226" spans="1:5" ht="15" customHeight="1" x14ac:dyDescent="0.2">
      <c r="A1226" s="202"/>
      <c r="B1226" s="202"/>
      <c r="C1226" s="202"/>
      <c r="D1226" s="202"/>
      <c r="E1226" s="202"/>
    </row>
    <row r="1227" spans="1:5" ht="15" customHeight="1" x14ac:dyDescent="0.2">
      <c r="A1227" s="202"/>
      <c r="B1227" s="202"/>
      <c r="C1227" s="202"/>
      <c r="D1227" s="202"/>
      <c r="E1227" s="202"/>
    </row>
    <row r="1228" spans="1:5" ht="15" customHeight="1" x14ac:dyDescent="0.2">
      <c r="A1228" s="202"/>
      <c r="B1228" s="202"/>
      <c r="C1228" s="202"/>
      <c r="D1228" s="202"/>
      <c r="E1228" s="202"/>
    </row>
    <row r="1229" spans="1:5" ht="15" customHeight="1" x14ac:dyDescent="0.2">
      <c r="A1229" s="202"/>
      <c r="B1229" s="202"/>
      <c r="C1229" s="202"/>
      <c r="D1229" s="202"/>
      <c r="E1229" s="202"/>
    </row>
    <row r="1230" spans="1:5" ht="15" customHeight="1" x14ac:dyDescent="0.2">
      <c r="A1230" s="202"/>
      <c r="B1230" s="202"/>
      <c r="C1230" s="202"/>
      <c r="D1230" s="202"/>
      <c r="E1230" s="202"/>
    </row>
    <row r="1231" spans="1:5" ht="15" customHeight="1" x14ac:dyDescent="0.2"/>
    <row r="1232" spans="1:5" ht="15" customHeight="1" x14ac:dyDescent="0.25">
      <c r="A1232" s="40" t="s">
        <v>16</v>
      </c>
      <c r="B1232" s="41"/>
      <c r="C1232" s="41"/>
      <c r="D1232" s="41"/>
      <c r="E1232" s="43"/>
    </row>
    <row r="1233" spans="1:5" ht="15" customHeight="1" x14ac:dyDescent="0.2">
      <c r="A1233" s="42" t="s">
        <v>111</v>
      </c>
      <c r="B1233" s="122"/>
      <c r="C1233" s="122"/>
      <c r="D1233" s="122"/>
      <c r="E1233" s="43" t="s">
        <v>112</v>
      </c>
    </row>
    <row r="1234" spans="1:5" ht="15" customHeight="1" x14ac:dyDescent="0.2"/>
    <row r="1235" spans="1:5" ht="15" customHeight="1" x14ac:dyDescent="0.2">
      <c r="B1235" s="65" t="s">
        <v>67</v>
      </c>
      <c r="C1235" s="46" t="s">
        <v>49</v>
      </c>
      <c r="D1235" s="123" t="s">
        <v>50</v>
      </c>
      <c r="E1235" s="48" t="s">
        <v>51</v>
      </c>
    </row>
    <row r="1236" spans="1:5" ht="15" customHeight="1" x14ac:dyDescent="0.2">
      <c r="B1236" s="144">
        <v>307</v>
      </c>
      <c r="C1236" s="68"/>
      <c r="D1236" s="96" t="s">
        <v>113</v>
      </c>
      <c r="E1236" s="90">
        <v>-150000</v>
      </c>
    </row>
    <row r="1237" spans="1:5" ht="15" customHeight="1" x14ac:dyDescent="0.2">
      <c r="B1237" s="144">
        <v>300</v>
      </c>
      <c r="C1237" s="68"/>
      <c r="D1237" s="96" t="s">
        <v>113</v>
      </c>
      <c r="E1237" s="90">
        <v>150000</v>
      </c>
    </row>
    <row r="1238" spans="1:5" ht="15" customHeight="1" x14ac:dyDescent="0.2">
      <c r="B1238" s="125"/>
      <c r="C1238" s="55" t="s">
        <v>53</v>
      </c>
      <c r="D1238" s="120"/>
      <c r="E1238" s="73">
        <f>SUM(E1236:E1237)</f>
        <v>0</v>
      </c>
    </row>
    <row r="1239" spans="1:5" ht="15" customHeight="1" x14ac:dyDescent="0.2"/>
    <row r="1240" spans="1:5" ht="15" customHeight="1" x14ac:dyDescent="0.2"/>
    <row r="1241" spans="1:5" ht="15" customHeight="1" x14ac:dyDescent="0.2"/>
    <row r="1242" spans="1:5" ht="15" customHeight="1" x14ac:dyDescent="0.2"/>
    <row r="1243" spans="1:5" ht="15" customHeight="1" x14ac:dyDescent="0.2"/>
    <row r="1244" spans="1:5" ht="15" customHeight="1" x14ac:dyDescent="0.2"/>
    <row r="1245" spans="1:5" ht="15" customHeight="1" x14ac:dyDescent="0.2"/>
    <row r="1246" spans="1:5" ht="15" customHeight="1" x14ac:dyDescent="0.2"/>
    <row r="1247" spans="1:5" ht="15" customHeight="1" x14ac:dyDescent="0.2"/>
    <row r="1248" spans="1:5" ht="15" customHeight="1" x14ac:dyDescent="0.2"/>
    <row r="1249" spans="1:5" ht="15" customHeight="1" x14ac:dyDescent="0.2"/>
    <row r="1250" spans="1:5" ht="15" customHeight="1" x14ac:dyDescent="0.25">
      <c r="A1250" s="38" t="s">
        <v>473</v>
      </c>
    </row>
    <row r="1251" spans="1:5" ht="15" customHeight="1" x14ac:dyDescent="0.2">
      <c r="A1251" s="204" t="s">
        <v>162</v>
      </c>
      <c r="B1251" s="204"/>
      <c r="C1251" s="204"/>
      <c r="D1251" s="204"/>
      <c r="E1251" s="204"/>
    </row>
    <row r="1252" spans="1:5" ht="15" customHeight="1" x14ac:dyDescent="0.2">
      <c r="A1252" s="204"/>
      <c r="B1252" s="204"/>
      <c r="C1252" s="204"/>
      <c r="D1252" s="204"/>
      <c r="E1252" s="204"/>
    </row>
    <row r="1253" spans="1:5" ht="15" customHeight="1" x14ac:dyDescent="0.2">
      <c r="A1253" s="202" t="s">
        <v>474</v>
      </c>
      <c r="B1253" s="202"/>
      <c r="C1253" s="202"/>
      <c r="D1253" s="202"/>
      <c r="E1253" s="202"/>
    </row>
    <row r="1254" spans="1:5" ht="15" customHeight="1" x14ac:dyDescent="0.2">
      <c r="A1254" s="202"/>
      <c r="B1254" s="202"/>
      <c r="C1254" s="202"/>
      <c r="D1254" s="202"/>
      <c r="E1254" s="202"/>
    </row>
    <row r="1255" spans="1:5" ht="15" customHeight="1" x14ac:dyDescent="0.2">
      <c r="A1255" s="202"/>
      <c r="B1255" s="202"/>
      <c r="C1255" s="202"/>
      <c r="D1255" s="202"/>
      <c r="E1255" s="202"/>
    </row>
    <row r="1256" spans="1:5" ht="15" customHeight="1" x14ac:dyDescent="0.2">
      <c r="A1256" s="202"/>
      <c r="B1256" s="202"/>
      <c r="C1256" s="202"/>
      <c r="D1256" s="202"/>
      <c r="E1256" s="202"/>
    </row>
    <row r="1257" spans="1:5" ht="15" customHeight="1" x14ac:dyDescent="0.2">
      <c r="A1257" s="202"/>
      <c r="B1257" s="202"/>
      <c r="C1257" s="202"/>
      <c r="D1257" s="202"/>
      <c r="E1257" s="202"/>
    </row>
    <row r="1258" spans="1:5" ht="15" customHeight="1" x14ac:dyDescent="0.2">
      <c r="A1258" s="202"/>
      <c r="B1258" s="202"/>
      <c r="C1258" s="202"/>
      <c r="D1258" s="202"/>
      <c r="E1258" s="202"/>
    </row>
    <row r="1259" spans="1:5" ht="15" customHeight="1" x14ac:dyDescent="0.2">
      <c r="A1259" s="202"/>
      <c r="B1259" s="202"/>
      <c r="C1259" s="202"/>
      <c r="D1259" s="202"/>
      <c r="E1259" s="202"/>
    </row>
    <row r="1260" spans="1:5" ht="15" customHeight="1" x14ac:dyDescent="0.2">
      <c r="A1260" s="202"/>
      <c r="B1260" s="202"/>
      <c r="C1260" s="202"/>
      <c r="D1260" s="202"/>
      <c r="E1260" s="202"/>
    </row>
    <row r="1261" spans="1:5" ht="15" customHeight="1" x14ac:dyDescent="0.2">
      <c r="A1261" s="202"/>
      <c r="B1261" s="202"/>
      <c r="C1261" s="202"/>
      <c r="D1261" s="202"/>
      <c r="E1261" s="202"/>
    </row>
    <row r="1262" spans="1:5" ht="15" customHeight="1" x14ac:dyDescent="0.2"/>
    <row r="1263" spans="1:5" ht="15" customHeight="1" x14ac:dyDescent="0.25">
      <c r="A1263" s="40" t="s">
        <v>16</v>
      </c>
      <c r="B1263" s="41"/>
      <c r="C1263" s="41"/>
      <c r="D1263" s="41"/>
      <c r="E1263" s="43"/>
    </row>
    <row r="1264" spans="1:5" ht="15" customHeight="1" x14ac:dyDescent="0.2">
      <c r="A1264" s="42" t="s">
        <v>111</v>
      </c>
      <c r="B1264" s="122"/>
      <c r="C1264" s="122"/>
      <c r="D1264" s="122"/>
      <c r="E1264" s="43" t="s">
        <v>112</v>
      </c>
    </row>
    <row r="1265" spans="1:5" ht="15" customHeight="1" x14ac:dyDescent="0.2"/>
    <row r="1266" spans="1:5" ht="15" customHeight="1" x14ac:dyDescent="0.2">
      <c r="B1266" s="65" t="s">
        <v>67</v>
      </c>
      <c r="C1266" s="46" t="s">
        <v>49</v>
      </c>
      <c r="D1266" s="123" t="s">
        <v>50</v>
      </c>
      <c r="E1266" s="48" t="s">
        <v>51</v>
      </c>
    </row>
    <row r="1267" spans="1:5" ht="15" customHeight="1" x14ac:dyDescent="0.2">
      <c r="B1267" s="144">
        <v>307</v>
      </c>
      <c r="C1267" s="68"/>
      <c r="D1267" s="96" t="s">
        <v>113</v>
      </c>
      <c r="E1267" s="90">
        <v>-61105</v>
      </c>
    </row>
    <row r="1268" spans="1:5" ht="15" customHeight="1" x14ac:dyDescent="0.2">
      <c r="B1268" s="144">
        <v>303</v>
      </c>
      <c r="C1268" s="68"/>
      <c r="D1268" s="96" t="s">
        <v>113</v>
      </c>
      <c r="E1268" s="90">
        <v>61105</v>
      </c>
    </row>
    <row r="1269" spans="1:5" ht="15" customHeight="1" x14ac:dyDescent="0.2">
      <c r="B1269" s="125"/>
      <c r="C1269" s="55" t="s">
        <v>53</v>
      </c>
      <c r="D1269" s="120"/>
      <c r="E1269" s="73">
        <f>SUM(E1267:E1268)</f>
        <v>0</v>
      </c>
    </row>
    <row r="1270" spans="1:5" ht="15" customHeight="1" x14ac:dyDescent="0.2"/>
    <row r="1271" spans="1:5" ht="15" customHeight="1" x14ac:dyDescent="0.2"/>
    <row r="1272" spans="1:5" ht="15" customHeight="1" x14ac:dyDescent="0.25">
      <c r="A1272" s="38" t="s">
        <v>475</v>
      </c>
    </row>
    <row r="1273" spans="1:5" ht="15" customHeight="1" x14ac:dyDescent="0.2">
      <c r="A1273" s="204" t="s">
        <v>162</v>
      </c>
      <c r="B1273" s="204"/>
      <c r="C1273" s="204"/>
      <c r="D1273" s="204"/>
      <c r="E1273" s="204"/>
    </row>
    <row r="1274" spans="1:5" ht="15" customHeight="1" x14ac:dyDescent="0.2">
      <c r="A1274" s="204"/>
      <c r="B1274" s="204"/>
      <c r="C1274" s="204"/>
      <c r="D1274" s="204"/>
      <c r="E1274" s="204"/>
    </row>
    <row r="1275" spans="1:5" ht="15" customHeight="1" x14ac:dyDescent="0.2">
      <c r="A1275" s="202" t="s">
        <v>506</v>
      </c>
      <c r="B1275" s="202"/>
      <c r="C1275" s="202"/>
      <c r="D1275" s="202"/>
      <c r="E1275" s="202"/>
    </row>
    <row r="1276" spans="1:5" ht="15" customHeight="1" x14ac:dyDescent="0.2">
      <c r="A1276" s="202"/>
      <c r="B1276" s="202"/>
      <c r="C1276" s="202"/>
      <c r="D1276" s="202"/>
      <c r="E1276" s="202"/>
    </row>
    <row r="1277" spans="1:5" ht="15" customHeight="1" x14ac:dyDescent="0.2">
      <c r="A1277" s="202"/>
      <c r="B1277" s="202"/>
      <c r="C1277" s="202"/>
      <c r="D1277" s="202"/>
      <c r="E1277" s="202"/>
    </row>
    <row r="1278" spans="1:5" ht="15" customHeight="1" x14ac:dyDescent="0.2">
      <c r="A1278" s="202"/>
      <c r="B1278" s="202"/>
      <c r="C1278" s="202"/>
      <c r="D1278" s="202"/>
      <c r="E1278" s="202"/>
    </row>
    <row r="1279" spans="1:5" ht="15" customHeight="1" x14ac:dyDescent="0.2">
      <c r="A1279" s="202"/>
      <c r="B1279" s="202"/>
      <c r="C1279" s="202"/>
      <c r="D1279" s="202"/>
      <c r="E1279" s="202"/>
    </row>
    <row r="1280" spans="1:5" ht="15" customHeight="1" x14ac:dyDescent="0.2">
      <c r="A1280" s="202"/>
      <c r="B1280" s="202"/>
      <c r="C1280" s="202"/>
      <c r="D1280" s="202"/>
      <c r="E1280" s="202"/>
    </row>
    <row r="1281" spans="1:5" ht="15" customHeight="1" x14ac:dyDescent="0.2">
      <c r="A1281" s="202"/>
      <c r="B1281" s="202"/>
      <c r="C1281" s="202"/>
      <c r="D1281" s="202"/>
      <c r="E1281" s="202"/>
    </row>
    <row r="1282" spans="1:5" ht="15" customHeight="1" x14ac:dyDescent="0.2">
      <c r="A1282" s="202"/>
      <c r="B1282" s="202"/>
      <c r="C1282" s="202"/>
      <c r="D1282" s="202"/>
      <c r="E1282" s="202"/>
    </row>
    <row r="1283" spans="1:5" ht="15" customHeight="1" x14ac:dyDescent="0.2">
      <c r="A1283" s="202"/>
      <c r="B1283" s="202"/>
      <c r="C1283" s="202"/>
      <c r="D1283" s="202"/>
      <c r="E1283" s="202"/>
    </row>
    <row r="1284" spans="1:5" ht="15" customHeight="1" x14ac:dyDescent="0.2"/>
    <row r="1285" spans="1:5" ht="15" customHeight="1" x14ac:dyDescent="0.25">
      <c r="A1285" s="40" t="s">
        <v>16</v>
      </c>
      <c r="B1285" s="41"/>
      <c r="C1285" s="41"/>
      <c r="D1285" s="41"/>
      <c r="E1285" s="43"/>
    </row>
    <row r="1286" spans="1:5" ht="15" customHeight="1" x14ac:dyDescent="0.2">
      <c r="A1286" s="42" t="s">
        <v>111</v>
      </c>
      <c r="B1286" s="122"/>
      <c r="C1286" s="122"/>
      <c r="D1286" s="122"/>
      <c r="E1286" s="43" t="s">
        <v>112</v>
      </c>
    </row>
    <row r="1287" spans="1:5" ht="15" customHeight="1" x14ac:dyDescent="0.2"/>
    <row r="1288" spans="1:5" ht="15" customHeight="1" x14ac:dyDescent="0.2">
      <c r="B1288" s="65" t="s">
        <v>67</v>
      </c>
      <c r="C1288" s="46" t="s">
        <v>49</v>
      </c>
      <c r="D1288" s="123" t="s">
        <v>50</v>
      </c>
      <c r="E1288" s="48" t="s">
        <v>51</v>
      </c>
    </row>
    <row r="1289" spans="1:5" ht="15" customHeight="1" x14ac:dyDescent="0.2">
      <c r="B1289" s="144">
        <v>307</v>
      </c>
      <c r="C1289" s="68"/>
      <c r="D1289" s="96" t="s">
        <v>113</v>
      </c>
      <c r="E1289" s="90">
        <v>-62998</v>
      </c>
    </row>
    <row r="1290" spans="1:5" ht="15" customHeight="1" x14ac:dyDescent="0.2">
      <c r="B1290" s="144">
        <v>10</v>
      </c>
      <c r="C1290" s="68"/>
      <c r="D1290" s="96" t="s">
        <v>113</v>
      </c>
      <c r="E1290" s="90">
        <v>62998</v>
      </c>
    </row>
    <row r="1291" spans="1:5" ht="15" customHeight="1" x14ac:dyDescent="0.2">
      <c r="B1291" s="125"/>
      <c r="C1291" s="55" t="s">
        <v>53</v>
      </c>
      <c r="D1291" s="120"/>
      <c r="E1291" s="73">
        <f>SUM(E1289:E1290)</f>
        <v>0</v>
      </c>
    </row>
    <row r="1292" spans="1:5" ht="15" customHeight="1" x14ac:dyDescent="0.2"/>
    <row r="1293" spans="1:5" ht="15" customHeight="1" x14ac:dyDescent="0.2"/>
    <row r="1294" spans="1:5" ht="15" customHeight="1" x14ac:dyDescent="0.2"/>
    <row r="1295" spans="1:5" ht="15" customHeight="1" x14ac:dyDescent="0.2"/>
    <row r="1296" spans="1:5" ht="15" customHeight="1" x14ac:dyDescent="0.2"/>
    <row r="1297" spans="1:5" ht="15" customHeight="1" x14ac:dyDescent="0.2"/>
    <row r="1298" spans="1:5" ht="15" customHeight="1" x14ac:dyDescent="0.2"/>
    <row r="1299" spans="1:5" ht="15" customHeight="1" x14ac:dyDescent="0.2"/>
    <row r="1300" spans="1:5" ht="15" customHeight="1" x14ac:dyDescent="0.2"/>
    <row r="1301" spans="1:5" ht="15" customHeight="1" x14ac:dyDescent="0.25">
      <c r="A1301" s="38" t="s">
        <v>476</v>
      </c>
    </row>
    <row r="1302" spans="1:5" ht="15" customHeight="1" x14ac:dyDescent="0.2">
      <c r="A1302" s="204" t="s">
        <v>162</v>
      </c>
      <c r="B1302" s="204"/>
      <c r="C1302" s="204"/>
      <c r="D1302" s="204"/>
      <c r="E1302" s="204"/>
    </row>
    <row r="1303" spans="1:5" ht="15" customHeight="1" x14ac:dyDescent="0.2">
      <c r="A1303" s="204"/>
      <c r="B1303" s="204"/>
      <c r="C1303" s="204"/>
      <c r="D1303" s="204"/>
      <c r="E1303" s="204"/>
    </row>
    <row r="1304" spans="1:5" ht="15" customHeight="1" x14ac:dyDescent="0.2">
      <c r="A1304" s="202" t="s">
        <v>507</v>
      </c>
      <c r="B1304" s="202"/>
      <c r="C1304" s="202"/>
      <c r="D1304" s="202"/>
      <c r="E1304" s="202"/>
    </row>
    <row r="1305" spans="1:5" ht="15" customHeight="1" x14ac:dyDescent="0.2">
      <c r="A1305" s="202"/>
      <c r="B1305" s="202"/>
      <c r="C1305" s="202"/>
      <c r="D1305" s="202"/>
      <c r="E1305" s="202"/>
    </row>
    <row r="1306" spans="1:5" ht="15" customHeight="1" x14ac:dyDescent="0.2">
      <c r="A1306" s="202"/>
      <c r="B1306" s="202"/>
      <c r="C1306" s="202"/>
      <c r="D1306" s="202"/>
      <c r="E1306" s="202"/>
    </row>
    <row r="1307" spans="1:5" ht="15" customHeight="1" x14ac:dyDescent="0.2">
      <c r="A1307" s="202"/>
      <c r="B1307" s="202"/>
      <c r="C1307" s="202"/>
      <c r="D1307" s="202"/>
      <c r="E1307" s="202"/>
    </row>
    <row r="1308" spans="1:5" ht="15" customHeight="1" x14ac:dyDescent="0.2">
      <c r="A1308" s="202"/>
      <c r="B1308" s="202"/>
      <c r="C1308" s="202"/>
      <c r="D1308" s="202"/>
      <c r="E1308" s="202"/>
    </row>
    <row r="1309" spans="1:5" ht="15" customHeight="1" x14ac:dyDescent="0.2">
      <c r="A1309" s="202"/>
      <c r="B1309" s="202"/>
      <c r="C1309" s="202"/>
      <c r="D1309" s="202"/>
      <c r="E1309" s="202"/>
    </row>
    <row r="1310" spans="1:5" ht="15" customHeight="1" x14ac:dyDescent="0.2">
      <c r="A1310" s="202"/>
      <c r="B1310" s="202"/>
      <c r="C1310" s="202"/>
      <c r="D1310" s="202"/>
      <c r="E1310" s="202"/>
    </row>
    <row r="1311" spans="1:5" ht="15" customHeight="1" x14ac:dyDescent="0.2">
      <c r="A1311" s="202"/>
      <c r="B1311" s="202"/>
      <c r="C1311" s="202"/>
      <c r="D1311" s="202"/>
      <c r="E1311" s="202"/>
    </row>
    <row r="1312" spans="1:5" ht="15" customHeight="1" x14ac:dyDescent="0.2"/>
    <row r="1313" spans="1:5" ht="15" customHeight="1" x14ac:dyDescent="0.25">
      <c r="A1313" s="40" t="s">
        <v>16</v>
      </c>
      <c r="B1313" s="41"/>
      <c r="C1313" s="41"/>
      <c r="D1313" s="41"/>
      <c r="E1313" s="43"/>
    </row>
    <row r="1314" spans="1:5" ht="15" customHeight="1" x14ac:dyDescent="0.2">
      <c r="A1314" s="42" t="s">
        <v>111</v>
      </c>
      <c r="B1314" s="122"/>
      <c r="C1314" s="122"/>
      <c r="D1314" s="122"/>
      <c r="E1314" s="43" t="s">
        <v>112</v>
      </c>
    </row>
    <row r="1315" spans="1:5" ht="15" customHeight="1" x14ac:dyDescent="0.2"/>
    <row r="1316" spans="1:5" ht="15" customHeight="1" x14ac:dyDescent="0.2">
      <c r="B1316" s="65" t="s">
        <v>67</v>
      </c>
      <c r="C1316" s="46" t="s">
        <v>49</v>
      </c>
      <c r="D1316" s="123" t="s">
        <v>50</v>
      </c>
      <c r="E1316" s="48" t="s">
        <v>51</v>
      </c>
    </row>
    <row r="1317" spans="1:5" ht="15" customHeight="1" x14ac:dyDescent="0.2">
      <c r="B1317" s="144">
        <v>307</v>
      </c>
      <c r="C1317" s="68"/>
      <c r="D1317" s="96" t="s">
        <v>113</v>
      </c>
      <c r="E1317" s="90">
        <v>-250000</v>
      </c>
    </row>
    <row r="1318" spans="1:5" ht="15" customHeight="1" x14ac:dyDescent="0.2">
      <c r="B1318" s="144">
        <v>10</v>
      </c>
      <c r="C1318" s="68"/>
      <c r="D1318" s="69" t="s">
        <v>118</v>
      </c>
      <c r="E1318" s="90">
        <v>250000</v>
      </c>
    </row>
    <row r="1319" spans="1:5" ht="15" customHeight="1" x14ac:dyDescent="0.2">
      <c r="B1319" s="125"/>
      <c r="C1319" s="55" t="s">
        <v>53</v>
      </c>
      <c r="D1319" s="120"/>
      <c r="E1319" s="73">
        <f>SUM(E1317:E1318)</f>
        <v>0</v>
      </c>
    </row>
    <row r="1320" spans="1:5" ht="15" customHeight="1" x14ac:dyDescent="0.2"/>
    <row r="1321" spans="1:5" ht="15" customHeight="1" x14ac:dyDescent="0.2"/>
    <row r="1322" spans="1:5" ht="15" customHeight="1" x14ac:dyDescent="0.25">
      <c r="A1322" s="38" t="s">
        <v>477</v>
      </c>
    </row>
    <row r="1323" spans="1:5" ht="15" customHeight="1" x14ac:dyDescent="0.2">
      <c r="A1323" s="204" t="s">
        <v>162</v>
      </c>
      <c r="B1323" s="204"/>
      <c r="C1323" s="204"/>
      <c r="D1323" s="204"/>
      <c r="E1323" s="204"/>
    </row>
    <row r="1324" spans="1:5" ht="15" customHeight="1" x14ac:dyDescent="0.2">
      <c r="A1324" s="204"/>
      <c r="B1324" s="204"/>
      <c r="C1324" s="204"/>
      <c r="D1324" s="204"/>
      <c r="E1324" s="204"/>
    </row>
    <row r="1325" spans="1:5" ht="15" customHeight="1" x14ac:dyDescent="0.2">
      <c r="A1325" s="202" t="s">
        <v>478</v>
      </c>
      <c r="B1325" s="202"/>
      <c r="C1325" s="202"/>
      <c r="D1325" s="202"/>
      <c r="E1325" s="202"/>
    </row>
    <row r="1326" spans="1:5" ht="15" customHeight="1" x14ac:dyDescent="0.2">
      <c r="A1326" s="202"/>
      <c r="B1326" s="202"/>
      <c r="C1326" s="202"/>
      <c r="D1326" s="202"/>
      <c r="E1326" s="202"/>
    </row>
    <row r="1327" spans="1:5" ht="15" customHeight="1" x14ac:dyDescent="0.2">
      <c r="A1327" s="202"/>
      <c r="B1327" s="202"/>
      <c r="C1327" s="202"/>
      <c r="D1327" s="202"/>
      <c r="E1327" s="202"/>
    </row>
    <row r="1328" spans="1:5" ht="15" customHeight="1" x14ac:dyDescent="0.2">
      <c r="A1328" s="202"/>
      <c r="B1328" s="202"/>
      <c r="C1328" s="202"/>
      <c r="D1328" s="202"/>
      <c r="E1328" s="202"/>
    </row>
    <row r="1329" spans="1:5" ht="15" customHeight="1" x14ac:dyDescent="0.2">
      <c r="A1329" s="202"/>
      <c r="B1329" s="202"/>
      <c r="C1329" s="202"/>
      <c r="D1329" s="202"/>
      <c r="E1329" s="202"/>
    </row>
    <row r="1330" spans="1:5" ht="15" customHeight="1" x14ac:dyDescent="0.2">
      <c r="A1330" s="202"/>
      <c r="B1330" s="202"/>
      <c r="C1330" s="202"/>
      <c r="D1330" s="202"/>
      <c r="E1330" s="202"/>
    </row>
    <row r="1331" spans="1:5" ht="15" customHeight="1" x14ac:dyDescent="0.2">
      <c r="A1331" s="202"/>
      <c r="B1331" s="202"/>
      <c r="C1331" s="202"/>
      <c r="D1331" s="202"/>
      <c r="E1331" s="202"/>
    </row>
    <row r="1332" spans="1:5" ht="15" customHeight="1" x14ac:dyDescent="0.2"/>
    <row r="1333" spans="1:5" ht="15" customHeight="1" x14ac:dyDescent="0.25">
      <c r="A1333" s="40" t="s">
        <v>16</v>
      </c>
      <c r="B1333" s="41"/>
      <c r="C1333" s="41"/>
      <c r="D1333" s="41"/>
      <c r="E1333" s="43"/>
    </row>
    <row r="1334" spans="1:5" ht="15" customHeight="1" x14ac:dyDescent="0.2">
      <c r="A1334" s="42" t="s">
        <v>111</v>
      </c>
      <c r="B1334" s="122"/>
      <c r="C1334" s="122"/>
      <c r="D1334" s="122"/>
      <c r="E1334" s="43" t="s">
        <v>112</v>
      </c>
    </row>
    <row r="1335" spans="1:5" ht="15" customHeight="1" x14ac:dyDescent="0.2"/>
    <row r="1336" spans="1:5" ht="15" customHeight="1" x14ac:dyDescent="0.2">
      <c r="B1336" s="65" t="s">
        <v>67</v>
      </c>
      <c r="C1336" s="46" t="s">
        <v>49</v>
      </c>
      <c r="D1336" s="123" t="s">
        <v>50</v>
      </c>
      <c r="E1336" s="48" t="s">
        <v>51</v>
      </c>
    </row>
    <row r="1337" spans="1:5" ht="15" customHeight="1" x14ac:dyDescent="0.2">
      <c r="B1337" s="144">
        <v>307</v>
      </c>
      <c r="C1337" s="68"/>
      <c r="D1337" s="96" t="s">
        <v>113</v>
      </c>
      <c r="E1337" s="90">
        <v>-198268</v>
      </c>
    </row>
    <row r="1338" spans="1:5" ht="15" customHeight="1" x14ac:dyDescent="0.2">
      <c r="B1338" s="144">
        <v>11</v>
      </c>
      <c r="C1338" s="68"/>
      <c r="D1338" s="96" t="s">
        <v>113</v>
      </c>
      <c r="E1338" s="90">
        <v>198268</v>
      </c>
    </row>
    <row r="1339" spans="1:5" ht="15" customHeight="1" x14ac:dyDescent="0.2">
      <c r="B1339" s="125"/>
      <c r="C1339" s="55" t="s">
        <v>53</v>
      </c>
      <c r="D1339" s="120"/>
      <c r="E1339" s="73">
        <f>SUM(E1337:E1338)</f>
        <v>0</v>
      </c>
    </row>
    <row r="1340" spans="1:5" ht="15" customHeight="1" x14ac:dyDescent="0.2"/>
    <row r="1341" spans="1:5" ht="15" customHeight="1" x14ac:dyDescent="0.2"/>
    <row r="1342" spans="1:5" ht="15" customHeight="1" x14ac:dyDescent="0.25">
      <c r="A1342" s="38" t="s">
        <v>479</v>
      </c>
    </row>
    <row r="1343" spans="1:5" ht="15" customHeight="1" x14ac:dyDescent="0.2">
      <c r="A1343" s="204" t="s">
        <v>162</v>
      </c>
      <c r="B1343" s="204"/>
      <c r="C1343" s="204"/>
      <c r="D1343" s="204"/>
      <c r="E1343" s="204"/>
    </row>
    <row r="1344" spans="1:5" ht="15" customHeight="1" x14ac:dyDescent="0.2">
      <c r="A1344" s="204"/>
      <c r="B1344" s="204"/>
      <c r="C1344" s="204"/>
      <c r="D1344" s="204"/>
      <c r="E1344" s="204"/>
    </row>
    <row r="1345" spans="1:5" ht="15" customHeight="1" x14ac:dyDescent="0.2">
      <c r="A1345" s="202" t="s">
        <v>508</v>
      </c>
      <c r="B1345" s="202"/>
      <c r="C1345" s="202"/>
      <c r="D1345" s="202"/>
      <c r="E1345" s="202"/>
    </row>
    <row r="1346" spans="1:5" ht="15" customHeight="1" x14ac:dyDescent="0.2">
      <c r="A1346" s="202"/>
      <c r="B1346" s="202"/>
      <c r="C1346" s="202"/>
      <c r="D1346" s="202"/>
      <c r="E1346" s="202"/>
    </row>
    <row r="1347" spans="1:5" ht="15" customHeight="1" x14ac:dyDescent="0.2">
      <c r="A1347" s="202"/>
      <c r="B1347" s="202"/>
      <c r="C1347" s="202"/>
      <c r="D1347" s="202"/>
      <c r="E1347" s="202"/>
    </row>
    <row r="1348" spans="1:5" ht="15" customHeight="1" x14ac:dyDescent="0.2">
      <c r="A1348" s="202"/>
      <c r="B1348" s="202"/>
      <c r="C1348" s="202"/>
      <c r="D1348" s="202"/>
      <c r="E1348" s="202"/>
    </row>
    <row r="1349" spans="1:5" ht="15" customHeight="1" x14ac:dyDescent="0.2">
      <c r="A1349" s="202"/>
      <c r="B1349" s="202"/>
      <c r="C1349" s="202"/>
      <c r="D1349" s="202"/>
      <c r="E1349" s="202"/>
    </row>
    <row r="1350" spans="1:5" ht="15" customHeight="1" x14ac:dyDescent="0.2">
      <c r="A1350" s="202"/>
      <c r="B1350" s="202"/>
      <c r="C1350" s="202"/>
      <c r="D1350" s="202"/>
      <c r="E1350" s="202"/>
    </row>
    <row r="1351" spans="1:5" ht="15" customHeight="1" x14ac:dyDescent="0.2">
      <c r="A1351" s="202"/>
      <c r="B1351" s="202"/>
      <c r="C1351" s="202"/>
      <c r="D1351" s="202"/>
      <c r="E1351" s="202"/>
    </row>
    <row r="1352" spans="1:5" ht="15" customHeight="1" x14ac:dyDescent="0.2">
      <c r="A1352" s="202"/>
      <c r="B1352" s="202"/>
      <c r="C1352" s="202"/>
      <c r="D1352" s="202"/>
      <c r="E1352" s="202"/>
    </row>
    <row r="1353" spans="1:5" ht="15" customHeight="1" x14ac:dyDescent="0.2"/>
    <row r="1354" spans="1:5" ht="15" customHeight="1" x14ac:dyDescent="0.25">
      <c r="A1354" s="40" t="s">
        <v>16</v>
      </c>
      <c r="B1354" s="41"/>
      <c r="C1354" s="41"/>
      <c r="D1354" s="41"/>
      <c r="E1354" s="43"/>
    </row>
    <row r="1355" spans="1:5" ht="15" customHeight="1" x14ac:dyDescent="0.2">
      <c r="A1355" s="42" t="s">
        <v>111</v>
      </c>
      <c r="B1355" s="122"/>
      <c r="C1355" s="122"/>
      <c r="D1355" s="122"/>
      <c r="E1355" s="43" t="s">
        <v>112</v>
      </c>
    </row>
    <row r="1356" spans="1:5" ht="15" customHeight="1" x14ac:dyDescent="0.2"/>
    <row r="1357" spans="1:5" ht="15" customHeight="1" x14ac:dyDescent="0.2">
      <c r="B1357" s="65" t="s">
        <v>67</v>
      </c>
      <c r="C1357" s="46" t="s">
        <v>49</v>
      </c>
      <c r="D1357" s="123" t="s">
        <v>50</v>
      </c>
      <c r="E1357" s="48" t="s">
        <v>51</v>
      </c>
    </row>
    <row r="1358" spans="1:5" ht="15" customHeight="1" x14ac:dyDescent="0.2">
      <c r="B1358" s="144">
        <v>307</v>
      </c>
      <c r="C1358" s="68"/>
      <c r="D1358" s="69" t="s">
        <v>118</v>
      </c>
      <c r="E1358" s="90">
        <v>-1171696</v>
      </c>
    </row>
    <row r="1359" spans="1:5" ht="15" customHeight="1" x14ac:dyDescent="0.2">
      <c r="B1359" s="144">
        <v>11</v>
      </c>
      <c r="C1359" s="68"/>
      <c r="D1359" s="69" t="s">
        <v>118</v>
      </c>
      <c r="E1359" s="90">
        <f>594572+577124</f>
        <v>1171696</v>
      </c>
    </row>
    <row r="1360" spans="1:5" ht="15" customHeight="1" x14ac:dyDescent="0.2">
      <c r="B1360" s="125"/>
      <c r="C1360" s="55" t="s">
        <v>53</v>
      </c>
      <c r="D1360" s="120"/>
      <c r="E1360" s="73">
        <f>SUM(E1358:E1359)</f>
        <v>0</v>
      </c>
    </row>
    <row r="1361" spans="1:5" ht="15" customHeight="1" x14ac:dyDescent="0.2"/>
    <row r="1362" spans="1:5" ht="15" customHeight="1" x14ac:dyDescent="0.2"/>
    <row r="1363" spans="1:5" ht="15" customHeight="1" x14ac:dyDescent="0.25">
      <c r="A1363" s="38" t="s">
        <v>480</v>
      </c>
    </row>
    <row r="1364" spans="1:5" ht="15" customHeight="1" x14ac:dyDescent="0.2">
      <c r="A1364" s="204" t="s">
        <v>162</v>
      </c>
      <c r="B1364" s="204"/>
      <c r="C1364" s="204"/>
      <c r="D1364" s="204"/>
      <c r="E1364" s="204"/>
    </row>
    <row r="1365" spans="1:5" ht="15" customHeight="1" x14ac:dyDescent="0.2">
      <c r="A1365" s="204"/>
      <c r="B1365" s="204"/>
      <c r="C1365" s="204"/>
      <c r="D1365" s="204"/>
      <c r="E1365" s="204"/>
    </row>
    <row r="1366" spans="1:5" ht="15" customHeight="1" x14ac:dyDescent="0.2">
      <c r="A1366" s="202" t="s">
        <v>509</v>
      </c>
      <c r="B1366" s="202"/>
      <c r="C1366" s="202"/>
      <c r="D1366" s="202"/>
      <c r="E1366" s="202"/>
    </row>
    <row r="1367" spans="1:5" ht="15" customHeight="1" x14ac:dyDescent="0.2">
      <c r="A1367" s="202"/>
      <c r="B1367" s="202"/>
      <c r="C1367" s="202"/>
      <c r="D1367" s="202"/>
      <c r="E1367" s="202"/>
    </row>
    <row r="1368" spans="1:5" ht="15" customHeight="1" x14ac:dyDescent="0.2">
      <c r="A1368" s="202"/>
      <c r="B1368" s="202"/>
      <c r="C1368" s="202"/>
      <c r="D1368" s="202"/>
      <c r="E1368" s="202"/>
    </row>
    <row r="1369" spans="1:5" ht="15" customHeight="1" x14ac:dyDescent="0.2">
      <c r="A1369" s="202"/>
      <c r="B1369" s="202"/>
      <c r="C1369" s="202"/>
      <c r="D1369" s="202"/>
      <c r="E1369" s="202"/>
    </row>
    <row r="1370" spans="1:5" ht="15" customHeight="1" x14ac:dyDescent="0.2">
      <c r="A1370" s="202"/>
      <c r="B1370" s="202"/>
      <c r="C1370" s="202"/>
      <c r="D1370" s="202"/>
      <c r="E1370" s="202"/>
    </row>
    <row r="1371" spans="1:5" ht="15" customHeight="1" x14ac:dyDescent="0.2">
      <c r="A1371" s="202"/>
      <c r="B1371" s="202"/>
      <c r="C1371" s="202"/>
      <c r="D1371" s="202"/>
      <c r="E1371" s="202"/>
    </row>
    <row r="1372" spans="1:5" ht="15" customHeight="1" x14ac:dyDescent="0.2">
      <c r="A1372" s="202"/>
      <c r="B1372" s="202"/>
      <c r="C1372" s="202"/>
      <c r="D1372" s="202"/>
      <c r="E1372" s="202"/>
    </row>
    <row r="1373" spans="1:5" ht="15" customHeight="1" x14ac:dyDescent="0.2">
      <c r="A1373" s="202"/>
      <c r="B1373" s="202"/>
      <c r="C1373" s="202"/>
      <c r="D1373" s="202"/>
      <c r="E1373" s="202"/>
    </row>
    <row r="1374" spans="1:5" ht="15" customHeight="1" x14ac:dyDescent="0.2"/>
    <row r="1375" spans="1:5" ht="15" customHeight="1" x14ac:dyDescent="0.25">
      <c r="A1375" s="40" t="s">
        <v>16</v>
      </c>
      <c r="B1375" s="41"/>
      <c r="C1375" s="41"/>
      <c r="D1375" s="41"/>
      <c r="E1375" s="43"/>
    </row>
    <row r="1376" spans="1:5" ht="15" customHeight="1" x14ac:dyDescent="0.2">
      <c r="A1376" s="42" t="s">
        <v>111</v>
      </c>
      <c r="B1376" s="122"/>
      <c r="C1376" s="122"/>
      <c r="D1376" s="122"/>
      <c r="E1376" s="43" t="s">
        <v>112</v>
      </c>
    </row>
    <row r="1377" spans="1:5" ht="15" customHeight="1" x14ac:dyDescent="0.2"/>
    <row r="1378" spans="1:5" ht="15" customHeight="1" x14ac:dyDescent="0.2">
      <c r="B1378" s="65" t="s">
        <v>67</v>
      </c>
      <c r="C1378" s="46" t="s">
        <v>49</v>
      </c>
      <c r="D1378" s="123" t="s">
        <v>50</v>
      </c>
      <c r="E1378" s="48" t="s">
        <v>51</v>
      </c>
    </row>
    <row r="1379" spans="1:5" ht="15" customHeight="1" x14ac:dyDescent="0.2">
      <c r="B1379" s="144">
        <v>307</v>
      </c>
      <c r="C1379" s="68"/>
      <c r="D1379" s="96" t="s">
        <v>113</v>
      </c>
      <c r="E1379" s="90">
        <v>-520000</v>
      </c>
    </row>
    <row r="1380" spans="1:5" ht="15" customHeight="1" x14ac:dyDescent="0.2">
      <c r="B1380" s="144">
        <v>11</v>
      </c>
      <c r="C1380" s="68"/>
      <c r="D1380" s="96" t="s">
        <v>113</v>
      </c>
      <c r="E1380" s="90">
        <v>520000</v>
      </c>
    </row>
    <row r="1381" spans="1:5" ht="15" customHeight="1" x14ac:dyDescent="0.2">
      <c r="B1381" s="125"/>
      <c r="C1381" s="55" t="s">
        <v>53</v>
      </c>
      <c r="D1381" s="120"/>
      <c r="E1381" s="73">
        <f>SUM(E1379:E1380)</f>
        <v>0</v>
      </c>
    </row>
    <row r="1382" spans="1:5" ht="15" customHeight="1" x14ac:dyDescent="0.2"/>
    <row r="1383" spans="1:5" ht="15" customHeight="1" x14ac:dyDescent="0.2"/>
    <row r="1384" spans="1:5" ht="15" customHeight="1" x14ac:dyDescent="0.25">
      <c r="A1384" s="38" t="s">
        <v>481</v>
      </c>
    </row>
    <row r="1385" spans="1:5" ht="15" customHeight="1" x14ac:dyDescent="0.2">
      <c r="A1385" s="204" t="s">
        <v>162</v>
      </c>
      <c r="B1385" s="204"/>
      <c r="C1385" s="204"/>
      <c r="D1385" s="204"/>
      <c r="E1385" s="204"/>
    </row>
    <row r="1386" spans="1:5" ht="15" customHeight="1" x14ac:dyDescent="0.2">
      <c r="A1386" s="204"/>
      <c r="B1386" s="204"/>
      <c r="C1386" s="204"/>
      <c r="D1386" s="204"/>
      <c r="E1386" s="204"/>
    </row>
    <row r="1387" spans="1:5" ht="15" customHeight="1" x14ac:dyDescent="0.2">
      <c r="A1387" s="202" t="s">
        <v>510</v>
      </c>
      <c r="B1387" s="202"/>
      <c r="C1387" s="202"/>
      <c r="D1387" s="202"/>
      <c r="E1387" s="202"/>
    </row>
    <row r="1388" spans="1:5" ht="15" customHeight="1" x14ac:dyDescent="0.2">
      <c r="A1388" s="202"/>
      <c r="B1388" s="202"/>
      <c r="C1388" s="202"/>
      <c r="D1388" s="202"/>
      <c r="E1388" s="202"/>
    </row>
    <row r="1389" spans="1:5" ht="15" customHeight="1" x14ac:dyDescent="0.2">
      <c r="A1389" s="202"/>
      <c r="B1389" s="202"/>
      <c r="C1389" s="202"/>
      <c r="D1389" s="202"/>
      <c r="E1389" s="202"/>
    </row>
    <row r="1390" spans="1:5" ht="15" customHeight="1" x14ac:dyDescent="0.2">
      <c r="A1390" s="202"/>
      <c r="B1390" s="202"/>
      <c r="C1390" s="202"/>
      <c r="D1390" s="202"/>
      <c r="E1390" s="202"/>
    </row>
    <row r="1391" spans="1:5" ht="15" customHeight="1" x14ac:dyDescent="0.2">
      <c r="A1391" s="202"/>
      <c r="B1391" s="202"/>
      <c r="C1391" s="202"/>
      <c r="D1391" s="202"/>
      <c r="E1391" s="202"/>
    </row>
    <row r="1392" spans="1:5" ht="15" customHeight="1" x14ac:dyDescent="0.2">
      <c r="A1392" s="202"/>
      <c r="B1392" s="202"/>
      <c r="C1392" s="202"/>
      <c r="D1392" s="202"/>
      <c r="E1392" s="202"/>
    </row>
    <row r="1393" spans="1:5" ht="15" customHeight="1" x14ac:dyDescent="0.2">
      <c r="A1393" s="202"/>
      <c r="B1393" s="202"/>
      <c r="C1393" s="202"/>
      <c r="D1393" s="202"/>
      <c r="E1393" s="202"/>
    </row>
    <row r="1394" spans="1:5" ht="15" customHeight="1" x14ac:dyDescent="0.2">
      <c r="A1394" s="202"/>
      <c r="B1394" s="202"/>
      <c r="C1394" s="202"/>
      <c r="D1394" s="202"/>
      <c r="E1394" s="202"/>
    </row>
    <row r="1395" spans="1:5" ht="15" customHeight="1" x14ac:dyDescent="0.2"/>
    <row r="1396" spans="1:5" ht="15" customHeight="1" x14ac:dyDescent="0.25">
      <c r="A1396" s="40" t="s">
        <v>16</v>
      </c>
      <c r="B1396" s="41"/>
      <c r="C1396" s="41"/>
      <c r="D1396" s="41"/>
      <c r="E1396" s="43"/>
    </row>
    <row r="1397" spans="1:5" ht="15" customHeight="1" x14ac:dyDescent="0.2">
      <c r="A1397" s="42" t="s">
        <v>111</v>
      </c>
      <c r="B1397" s="122"/>
      <c r="C1397" s="122"/>
      <c r="D1397" s="122"/>
      <c r="E1397" s="43" t="s">
        <v>112</v>
      </c>
    </row>
    <row r="1398" spans="1:5" ht="15" customHeight="1" x14ac:dyDescent="0.2"/>
    <row r="1399" spans="1:5" ht="15" customHeight="1" x14ac:dyDescent="0.2">
      <c r="B1399" s="65" t="s">
        <v>67</v>
      </c>
      <c r="C1399" s="46" t="s">
        <v>49</v>
      </c>
      <c r="D1399" s="123" t="s">
        <v>50</v>
      </c>
      <c r="E1399" s="48" t="s">
        <v>51</v>
      </c>
    </row>
    <row r="1400" spans="1:5" ht="15" customHeight="1" x14ac:dyDescent="0.2">
      <c r="B1400" s="144">
        <v>307</v>
      </c>
      <c r="C1400" s="68"/>
      <c r="D1400" s="96" t="s">
        <v>113</v>
      </c>
      <c r="E1400" s="90">
        <v>-150000</v>
      </c>
    </row>
    <row r="1401" spans="1:5" ht="15" customHeight="1" x14ac:dyDescent="0.2">
      <c r="B1401" s="144">
        <v>11</v>
      </c>
      <c r="C1401" s="68"/>
      <c r="D1401" s="96" t="s">
        <v>113</v>
      </c>
      <c r="E1401" s="90">
        <v>150000</v>
      </c>
    </row>
    <row r="1402" spans="1:5" ht="15" customHeight="1" x14ac:dyDescent="0.2">
      <c r="B1402" s="125"/>
      <c r="C1402" s="55" t="s">
        <v>53</v>
      </c>
      <c r="D1402" s="120"/>
      <c r="E1402" s="73">
        <f>SUM(E1400:E1401)</f>
        <v>0</v>
      </c>
    </row>
    <row r="1403" spans="1:5" ht="15" customHeight="1" x14ac:dyDescent="0.2"/>
    <row r="1404" spans="1:5" ht="15" customHeight="1" x14ac:dyDescent="0.2"/>
    <row r="1405" spans="1:5" ht="15" customHeight="1" x14ac:dyDescent="0.2"/>
    <row r="1406" spans="1:5" ht="15" customHeight="1" x14ac:dyDescent="0.25">
      <c r="A1406" s="38" t="s">
        <v>482</v>
      </c>
    </row>
    <row r="1407" spans="1:5" ht="15" customHeight="1" x14ac:dyDescent="0.2">
      <c r="A1407" s="204" t="s">
        <v>159</v>
      </c>
      <c r="B1407" s="204"/>
      <c r="C1407" s="204"/>
      <c r="D1407" s="204"/>
      <c r="E1407" s="204"/>
    </row>
    <row r="1408" spans="1:5" ht="15" customHeight="1" x14ac:dyDescent="0.2">
      <c r="A1408" s="204"/>
      <c r="B1408" s="204"/>
      <c r="C1408" s="204"/>
      <c r="D1408" s="204"/>
      <c r="E1408" s="204"/>
    </row>
    <row r="1409" spans="1:5" ht="15" customHeight="1" x14ac:dyDescent="0.2">
      <c r="A1409" s="202" t="s">
        <v>483</v>
      </c>
      <c r="B1409" s="202"/>
      <c r="C1409" s="202"/>
      <c r="D1409" s="202"/>
      <c r="E1409" s="202"/>
    </row>
    <row r="1410" spans="1:5" ht="15" customHeight="1" x14ac:dyDescent="0.2">
      <c r="A1410" s="202"/>
      <c r="B1410" s="202"/>
      <c r="C1410" s="202"/>
      <c r="D1410" s="202"/>
      <c r="E1410" s="202"/>
    </row>
    <row r="1411" spans="1:5" ht="15" customHeight="1" x14ac:dyDescent="0.2">
      <c r="A1411" s="202"/>
      <c r="B1411" s="202"/>
      <c r="C1411" s="202"/>
      <c r="D1411" s="202"/>
      <c r="E1411" s="202"/>
    </row>
    <row r="1412" spans="1:5" ht="15" customHeight="1" x14ac:dyDescent="0.2">
      <c r="A1412" s="202"/>
      <c r="B1412" s="202"/>
      <c r="C1412" s="202"/>
      <c r="D1412" s="202"/>
      <c r="E1412" s="202"/>
    </row>
    <row r="1413" spans="1:5" ht="15" customHeight="1" x14ac:dyDescent="0.2">
      <c r="A1413" s="202"/>
      <c r="B1413" s="202"/>
      <c r="C1413" s="202"/>
      <c r="D1413" s="202"/>
      <c r="E1413" s="202"/>
    </row>
    <row r="1414" spans="1:5" ht="15" customHeight="1" x14ac:dyDescent="0.2">
      <c r="A1414" s="202"/>
      <c r="B1414" s="202"/>
      <c r="C1414" s="202"/>
      <c r="D1414" s="202"/>
      <c r="E1414" s="202"/>
    </row>
    <row r="1415" spans="1:5" ht="15" customHeight="1" x14ac:dyDescent="0.2">
      <c r="A1415" s="202"/>
      <c r="B1415" s="202"/>
      <c r="C1415" s="202"/>
      <c r="D1415" s="202"/>
      <c r="E1415" s="202"/>
    </row>
    <row r="1416" spans="1:5" ht="15" customHeight="1" x14ac:dyDescent="0.2"/>
    <row r="1417" spans="1:5" ht="15" customHeight="1" x14ac:dyDescent="0.25">
      <c r="A1417" s="58" t="s">
        <v>16</v>
      </c>
      <c r="B1417" s="60"/>
      <c r="C1417" s="60"/>
      <c r="D1417" s="43"/>
      <c r="E1417" s="43"/>
    </row>
    <row r="1418" spans="1:5" ht="15" customHeight="1" x14ac:dyDescent="0.2">
      <c r="A1418" s="61" t="s">
        <v>80</v>
      </c>
      <c r="B1418" s="60"/>
      <c r="C1418" s="60"/>
      <c r="D1418" s="60"/>
      <c r="E1418" s="75" t="s">
        <v>81</v>
      </c>
    </row>
    <row r="1419" spans="1:5" ht="15" customHeight="1" x14ac:dyDescent="0.2">
      <c r="A1419" s="62"/>
      <c r="B1419" s="110"/>
      <c r="C1419" s="60"/>
      <c r="D1419" s="62"/>
      <c r="E1419" s="111"/>
    </row>
    <row r="1420" spans="1:5" ht="15" customHeight="1" x14ac:dyDescent="0.2">
      <c r="A1420" s="64"/>
      <c r="B1420" s="64"/>
      <c r="C1420" s="65" t="s">
        <v>49</v>
      </c>
      <c r="D1420" s="77" t="s">
        <v>54</v>
      </c>
      <c r="E1420" s="65" t="s">
        <v>51</v>
      </c>
    </row>
    <row r="1421" spans="1:5" ht="15" customHeight="1" x14ac:dyDescent="0.2">
      <c r="A1421" s="49"/>
      <c r="B1421" s="50"/>
      <c r="C1421" s="68">
        <v>4349</v>
      </c>
      <c r="D1421" s="101" t="s">
        <v>93</v>
      </c>
      <c r="E1421" s="90">
        <v>-87000</v>
      </c>
    </row>
    <row r="1422" spans="1:5" ht="15" customHeight="1" x14ac:dyDescent="0.2">
      <c r="A1422" s="49"/>
      <c r="B1422" s="50"/>
      <c r="C1422" s="68">
        <v>4349</v>
      </c>
      <c r="D1422" s="69" t="s">
        <v>291</v>
      </c>
      <c r="E1422" s="90">
        <v>-3000</v>
      </c>
    </row>
    <row r="1423" spans="1:5" ht="15" customHeight="1" x14ac:dyDescent="0.2">
      <c r="A1423" s="49"/>
      <c r="B1423" s="50"/>
      <c r="C1423" s="68">
        <v>4349</v>
      </c>
      <c r="D1423" s="69" t="s">
        <v>291</v>
      </c>
      <c r="E1423" s="90">
        <f>4000+11250+4050</f>
        <v>19300</v>
      </c>
    </row>
    <row r="1424" spans="1:5" ht="15" customHeight="1" x14ac:dyDescent="0.2">
      <c r="A1424" s="49"/>
      <c r="B1424" s="50"/>
      <c r="C1424" s="68">
        <v>4349</v>
      </c>
      <c r="D1424" s="200" t="s">
        <v>61</v>
      </c>
      <c r="E1424" s="90">
        <f>250+1000+7500+1000+50950+2500+7500</f>
        <v>70700</v>
      </c>
    </row>
    <row r="1425" spans="1:5" ht="15" customHeight="1" x14ac:dyDescent="0.2">
      <c r="A1425" s="70"/>
      <c r="B1425" s="60"/>
      <c r="C1425" s="71" t="s">
        <v>53</v>
      </c>
      <c r="D1425" s="113"/>
      <c r="E1425" s="114">
        <f>SUM(E1421:E1424)</f>
        <v>0</v>
      </c>
    </row>
    <row r="1426" spans="1:5" ht="15" customHeight="1" x14ac:dyDescent="0.2"/>
    <row r="1427" spans="1:5" ht="15" customHeight="1" x14ac:dyDescent="0.2"/>
    <row r="1428" spans="1:5" ht="15" customHeight="1" x14ac:dyDescent="0.25">
      <c r="A1428" s="38" t="s">
        <v>484</v>
      </c>
    </row>
    <row r="1429" spans="1:5" ht="15" customHeight="1" x14ac:dyDescent="0.2">
      <c r="A1429" s="204" t="s">
        <v>78</v>
      </c>
      <c r="B1429" s="204"/>
      <c r="C1429" s="204"/>
      <c r="D1429" s="204"/>
      <c r="E1429" s="204"/>
    </row>
    <row r="1430" spans="1:5" ht="15" customHeight="1" x14ac:dyDescent="0.2">
      <c r="A1430" s="201" t="s">
        <v>214</v>
      </c>
      <c r="B1430" s="201"/>
      <c r="C1430" s="201"/>
      <c r="D1430" s="201"/>
      <c r="E1430" s="201"/>
    </row>
    <row r="1431" spans="1:5" ht="15" customHeight="1" x14ac:dyDescent="0.2">
      <c r="A1431" s="203" t="s">
        <v>485</v>
      </c>
      <c r="B1431" s="203"/>
      <c r="C1431" s="203"/>
      <c r="D1431" s="203"/>
      <c r="E1431" s="203"/>
    </row>
    <row r="1432" spans="1:5" ht="15" customHeight="1" x14ac:dyDescent="0.2">
      <c r="A1432" s="203"/>
      <c r="B1432" s="203"/>
      <c r="C1432" s="203"/>
      <c r="D1432" s="203"/>
      <c r="E1432" s="203"/>
    </row>
    <row r="1433" spans="1:5" ht="15" customHeight="1" x14ac:dyDescent="0.2">
      <c r="A1433" s="203"/>
      <c r="B1433" s="203"/>
      <c r="C1433" s="203"/>
      <c r="D1433" s="203"/>
      <c r="E1433" s="203"/>
    </row>
    <row r="1434" spans="1:5" ht="15" customHeight="1" x14ac:dyDescent="0.2">
      <c r="A1434" s="203"/>
      <c r="B1434" s="203"/>
      <c r="C1434" s="203"/>
      <c r="D1434" s="203"/>
      <c r="E1434" s="203"/>
    </row>
    <row r="1435" spans="1:5" ht="15" customHeight="1" x14ac:dyDescent="0.2">
      <c r="A1435" s="203"/>
      <c r="B1435" s="203"/>
      <c r="C1435" s="203"/>
      <c r="D1435" s="203"/>
      <c r="E1435" s="203"/>
    </row>
    <row r="1436" spans="1:5" ht="15" customHeight="1" x14ac:dyDescent="0.2">
      <c r="A1436" s="203"/>
      <c r="B1436" s="203"/>
      <c r="C1436" s="203"/>
      <c r="D1436" s="203"/>
      <c r="E1436" s="203"/>
    </row>
    <row r="1437" spans="1:5" ht="15" customHeight="1" x14ac:dyDescent="0.2">
      <c r="A1437" s="203"/>
      <c r="B1437" s="203"/>
      <c r="C1437" s="203"/>
      <c r="D1437" s="203"/>
      <c r="E1437" s="203"/>
    </row>
    <row r="1438" spans="1:5" ht="15" customHeight="1" x14ac:dyDescent="0.2">
      <c r="A1438" s="203"/>
      <c r="B1438" s="203"/>
      <c r="C1438" s="203"/>
      <c r="D1438" s="203"/>
      <c r="E1438" s="203"/>
    </row>
    <row r="1439" spans="1:5" ht="15" customHeight="1" x14ac:dyDescent="0.2"/>
    <row r="1440" spans="1:5" ht="15" customHeight="1" x14ac:dyDescent="0.25">
      <c r="A1440" s="58" t="s">
        <v>1</v>
      </c>
      <c r="B1440" s="41"/>
      <c r="C1440" s="41"/>
      <c r="D1440" s="41"/>
      <c r="E1440" s="41"/>
    </row>
    <row r="1441" spans="1:5" ht="15" customHeight="1" x14ac:dyDescent="0.2">
      <c r="A1441" s="74" t="s">
        <v>80</v>
      </c>
      <c r="B1441" s="41"/>
      <c r="C1441" s="41"/>
      <c r="D1441" s="41"/>
      <c r="E1441" s="83" t="s">
        <v>81</v>
      </c>
    </row>
    <row r="1442" spans="1:5" ht="15" customHeight="1" x14ac:dyDescent="0.25">
      <c r="A1442" s="40"/>
      <c r="B1442" s="43"/>
      <c r="C1442" s="41"/>
      <c r="D1442" s="41"/>
      <c r="E1442" s="44"/>
    </row>
    <row r="1443" spans="1:5" ht="15" customHeight="1" x14ac:dyDescent="0.2">
      <c r="B1443" s="46" t="s">
        <v>67</v>
      </c>
      <c r="C1443" s="46" t="s">
        <v>49</v>
      </c>
      <c r="D1443" s="47" t="s">
        <v>50</v>
      </c>
      <c r="E1443" s="65" t="s">
        <v>51</v>
      </c>
    </row>
    <row r="1444" spans="1:5" ht="15" customHeight="1" x14ac:dyDescent="0.2">
      <c r="B1444" s="103">
        <v>104113013</v>
      </c>
      <c r="C1444" s="51"/>
      <c r="D1444" s="104" t="s">
        <v>82</v>
      </c>
      <c r="E1444" s="53">
        <v>360552.96000000002</v>
      </c>
    </row>
    <row r="1445" spans="1:5" ht="15" customHeight="1" x14ac:dyDescent="0.2">
      <c r="B1445" s="103">
        <v>104513013</v>
      </c>
      <c r="C1445" s="51"/>
      <c r="D1445" s="104" t="s">
        <v>82</v>
      </c>
      <c r="E1445" s="53">
        <v>3064700.21</v>
      </c>
    </row>
    <row r="1446" spans="1:5" ht="15" customHeight="1" x14ac:dyDescent="0.2">
      <c r="B1446" s="105"/>
      <c r="C1446" s="55" t="s">
        <v>53</v>
      </c>
      <c r="D1446" s="56"/>
      <c r="E1446" s="57">
        <f>SUM(E1444:E1445)</f>
        <v>3425253.17</v>
      </c>
    </row>
    <row r="1447" spans="1:5" ht="15" customHeight="1" x14ac:dyDescent="0.2"/>
    <row r="1448" spans="1:5" ht="15" customHeight="1" x14ac:dyDescent="0.25">
      <c r="A1448" s="40" t="s">
        <v>16</v>
      </c>
      <c r="B1448" s="41"/>
      <c r="C1448" s="41"/>
      <c r="D1448" s="41"/>
      <c r="E1448" s="41"/>
    </row>
    <row r="1449" spans="1:5" ht="15" customHeight="1" x14ac:dyDescent="0.2">
      <c r="A1449" s="74" t="s">
        <v>80</v>
      </c>
      <c r="B1449" s="41"/>
      <c r="C1449" s="41"/>
      <c r="D1449" s="41"/>
      <c r="E1449" s="83" t="s">
        <v>81</v>
      </c>
    </row>
    <row r="1450" spans="1:5" ht="15" customHeight="1" x14ac:dyDescent="0.25">
      <c r="A1450" s="40"/>
      <c r="B1450" s="43"/>
      <c r="C1450" s="41"/>
      <c r="D1450" s="41"/>
      <c r="E1450" s="44"/>
    </row>
    <row r="1451" spans="1:5" ht="15" customHeight="1" x14ac:dyDescent="0.2">
      <c r="A1451" s="106"/>
      <c r="B1451" s="45"/>
      <c r="C1451" s="46" t="s">
        <v>49</v>
      </c>
      <c r="D1451" s="47" t="s">
        <v>54</v>
      </c>
      <c r="E1451" s="65" t="s">
        <v>51</v>
      </c>
    </row>
    <row r="1452" spans="1:5" ht="15" customHeight="1" x14ac:dyDescent="0.2">
      <c r="A1452" s="49"/>
      <c r="B1452" s="50"/>
      <c r="C1452" s="51">
        <v>4349</v>
      </c>
      <c r="D1452" s="69" t="s">
        <v>291</v>
      </c>
      <c r="E1452" s="53">
        <v>1354700</v>
      </c>
    </row>
    <row r="1453" spans="1:5" ht="15" customHeight="1" x14ac:dyDescent="0.2">
      <c r="A1453" s="49"/>
      <c r="B1453" s="50"/>
      <c r="C1453" s="51">
        <v>4349</v>
      </c>
      <c r="D1453" s="69" t="s">
        <v>61</v>
      </c>
      <c r="E1453" s="53">
        <v>2070553.17</v>
      </c>
    </row>
    <row r="1454" spans="1:5" ht="15" customHeight="1" x14ac:dyDescent="0.2">
      <c r="A1454" s="54"/>
      <c r="B1454" s="107"/>
      <c r="C1454" s="55" t="s">
        <v>53</v>
      </c>
      <c r="D1454" s="56"/>
      <c r="E1454" s="57">
        <f>SUM(E1452:E1453)</f>
        <v>3425253.17</v>
      </c>
    </row>
    <row r="1455" spans="1:5" ht="15" customHeight="1" x14ac:dyDescent="0.2"/>
    <row r="1456" spans="1:5" ht="15" customHeight="1" x14ac:dyDescent="0.2"/>
    <row r="1457" spans="1:5" ht="15" customHeight="1" x14ac:dyDescent="0.2"/>
    <row r="1458" spans="1:5" ht="15" customHeight="1" x14ac:dyDescent="0.25">
      <c r="A1458" s="38" t="s">
        <v>486</v>
      </c>
    </row>
    <row r="1459" spans="1:5" ht="15" customHeight="1" x14ac:dyDescent="0.2">
      <c r="A1459" s="201" t="s">
        <v>45</v>
      </c>
      <c r="B1459" s="201"/>
      <c r="C1459" s="201"/>
      <c r="D1459" s="201"/>
      <c r="E1459" s="201"/>
    </row>
    <row r="1460" spans="1:5" ht="15" customHeight="1" x14ac:dyDescent="0.2">
      <c r="A1460" s="201" t="s">
        <v>303</v>
      </c>
      <c r="B1460" s="201"/>
      <c r="C1460" s="201"/>
      <c r="D1460" s="201"/>
      <c r="E1460" s="201"/>
    </row>
    <row r="1461" spans="1:5" ht="15" customHeight="1" x14ac:dyDescent="0.2">
      <c r="A1461" s="202" t="s">
        <v>487</v>
      </c>
      <c r="B1461" s="202"/>
      <c r="C1461" s="202"/>
      <c r="D1461" s="202"/>
      <c r="E1461" s="202"/>
    </row>
    <row r="1462" spans="1:5" ht="15" customHeight="1" x14ac:dyDescent="0.2">
      <c r="A1462" s="202"/>
      <c r="B1462" s="202"/>
      <c r="C1462" s="202"/>
      <c r="D1462" s="202"/>
      <c r="E1462" s="202"/>
    </row>
    <row r="1463" spans="1:5" ht="15" customHeight="1" x14ac:dyDescent="0.2">
      <c r="A1463" s="202"/>
      <c r="B1463" s="202"/>
      <c r="C1463" s="202"/>
      <c r="D1463" s="202"/>
      <c r="E1463" s="202"/>
    </row>
    <row r="1464" spans="1:5" ht="15" customHeight="1" x14ac:dyDescent="0.2">
      <c r="A1464" s="202"/>
      <c r="B1464" s="202"/>
      <c r="C1464" s="202"/>
      <c r="D1464" s="202"/>
      <c r="E1464" s="202"/>
    </row>
    <row r="1465" spans="1:5" ht="15" customHeight="1" x14ac:dyDescent="0.2">
      <c r="A1465" s="202"/>
      <c r="B1465" s="202"/>
      <c r="C1465" s="202"/>
      <c r="D1465" s="202"/>
      <c r="E1465" s="202"/>
    </row>
    <row r="1466" spans="1:5" ht="15" customHeight="1" x14ac:dyDescent="0.2">
      <c r="A1466" s="202"/>
      <c r="B1466" s="202"/>
      <c r="C1466" s="202"/>
      <c r="D1466" s="202"/>
      <c r="E1466" s="202"/>
    </row>
    <row r="1467" spans="1:5" ht="15" customHeight="1" x14ac:dyDescent="0.2">
      <c r="A1467" s="202"/>
      <c r="B1467" s="202"/>
      <c r="C1467" s="202"/>
      <c r="D1467" s="202"/>
      <c r="E1467" s="202"/>
    </row>
    <row r="1468" spans="1:5" ht="15" customHeight="1" x14ac:dyDescent="0.2">
      <c r="A1468" s="202"/>
      <c r="B1468" s="202"/>
      <c r="C1468" s="202"/>
      <c r="D1468" s="202"/>
      <c r="E1468" s="202"/>
    </row>
    <row r="1469" spans="1:5" ht="15" customHeight="1" x14ac:dyDescent="0.2">
      <c r="A1469" s="202"/>
      <c r="B1469" s="202"/>
      <c r="C1469" s="202"/>
      <c r="D1469" s="202"/>
      <c r="E1469" s="202"/>
    </row>
    <row r="1470" spans="1:5" ht="15" customHeight="1" x14ac:dyDescent="0.2">
      <c r="A1470" s="39"/>
      <c r="B1470" s="97"/>
      <c r="C1470" s="39"/>
      <c r="D1470" s="39"/>
      <c r="E1470" s="39"/>
    </row>
    <row r="1471" spans="1:5" ht="15" customHeight="1" x14ac:dyDescent="0.25">
      <c r="A1471" s="58" t="s">
        <v>1</v>
      </c>
      <c r="B1471" s="59"/>
      <c r="C1471" s="60"/>
      <c r="D1471" s="60"/>
      <c r="E1471" s="60"/>
    </row>
    <row r="1472" spans="1:5" ht="15" customHeight="1" x14ac:dyDescent="0.2">
      <c r="A1472" s="61" t="s">
        <v>47</v>
      </c>
      <c r="B1472" s="59"/>
      <c r="C1472" s="60"/>
      <c r="D1472" s="60"/>
      <c r="E1472" s="75" t="s">
        <v>48</v>
      </c>
    </row>
    <row r="1473" spans="1:5" ht="15" customHeight="1" x14ac:dyDescent="0.25">
      <c r="A1473" s="43"/>
      <c r="B1473" s="98"/>
      <c r="C1473" s="41"/>
      <c r="D1473" s="41"/>
      <c r="E1473" s="44"/>
    </row>
    <row r="1474" spans="1:5" ht="15" customHeight="1" x14ac:dyDescent="0.2">
      <c r="B1474" s="46" t="s">
        <v>67</v>
      </c>
      <c r="C1474" s="46" t="s">
        <v>49</v>
      </c>
      <c r="D1474" s="47" t="s">
        <v>50</v>
      </c>
      <c r="E1474" s="48" t="s">
        <v>51</v>
      </c>
    </row>
    <row r="1475" spans="1:5" ht="15" customHeight="1" x14ac:dyDescent="0.2">
      <c r="B1475" s="99">
        <v>107117968</v>
      </c>
      <c r="C1475" s="100"/>
      <c r="D1475" s="101" t="s">
        <v>75</v>
      </c>
      <c r="E1475" s="90">
        <v>13037.95</v>
      </c>
    </row>
    <row r="1476" spans="1:5" ht="15" customHeight="1" x14ac:dyDescent="0.2">
      <c r="B1476" s="99">
        <v>107517969</v>
      </c>
      <c r="C1476" s="100"/>
      <c r="D1476" s="101" t="s">
        <v>75</v>
      </c>
      <c r="E1476" s="90">
        <v>221645.15</v>
      </c>
    </row>
    <row r="1477" spans="1:5" ht="15" customHeight="1" x14ac:dyDescent="0.2">
      <c r="B1477" s="99">
        <v>107117015</v>
      </c>
      <c r="C1477" s="100"/>
      <c r="D1477" s="89" t="s">
        <v>68</v>
      </c>
      <c r="E1477" s="90">
        <v>13262</v>
      </c>
    </row>
    <row r="1478" spans="1:5" ht="15" customHeight="1" x14ac:dyDescent="0.2">
      <c r="B1478" s="99">
        <v>107517016</v>
      </c>
      <c r="C1478" s="100"/>
      <c r="D1478" s="183" t="s">
        <v>68</v>
      </c>
      <c r="E1478" s="90">
        <v>225454</v>
      </c>
    </row>
    <row r="1479" spans="1:5" ht="15" customHeight="1" x14ac:dyDescent="0.2">
      <c r="B1479" s="102"/>
      <c r="C1479" s="55" t="s">
        <v>53</v>
      </c>
      <c r="D1479" s="56"/>
      <c r="E1479" s="57">
        <f>SUM(E1475:E1478)</f>
        <v>473399.1</v>
      </c>
    </row>
    <row r="1480" spans="1:5" ht="15" customHeight="1" x14ac:dyDescent="0.2"/>
    <row r="1481" spans="1:5" ht="15" customHeight="1" x14ac:dyDescent="0.25">
      <c r="A1481" s="40" t="s">
        <v>16</v>
      </c>
      <c r="B1481" s="41"/>
      <c r="C1481" s="41"/>
      <c r="D1481" s="41"/>
      <c r="E1481" s="41"/>
    </row>
    <row r="1482" spans="1:5" ht="15" customHeight="1" x14ac:dyDescent="0.2">
      <c r="A1482" s="42" t="s">
        <v>111</v>
      </c>
      <c r="B1482" s="122"/>
      <c r="C1482" s="122"/>
      <c r="D1482" s="122"/>
      <c r="E1482" s="43" t="s">
        <v>112</v>
      </c>
    </row>
    <row r="1483" spans="1:5" ht="15" customHeight="1" x14ac:dyDescent="0.25">
      <c r="A1483" s="40"/>
      <c r="B1483" s="43"/>
      <c r="C1483" s="41"/>
      <c r="D1483" s="41"/>
      <c r="E1483" s="44"/>
    </row>
    <row r="1484" spans="1:5" ht="15" customHeight="1" x14ac:dyDescent="0.2">
      <c r="A1484" s="45"/>
      <c r="B1484" s="65" t="s">
        <v>67</v>
      </c>
      <c r="C1484" s="46" t="s">
        <v>49</v>
      </c>
      <c r="D1484" s="123" t="s">
        <v>50</v>
      </c>
      <c r="E1484" s="48" t="s">
        <v>51</v>
      </c>
    </row>
    <row r="1485" spans="1:5" ht="15" customHeight="1" x14ac:dyDescent="0.2">
      <c r="A1485" s="78"/>
      <c r="B1485" s="99">
        <v>107117968</v>
      </c>
      <c r="C1485" s="68"/>
      <c r="D1485" s="69" t="s">
        <v>304</v>
      </c>
      <c r="E1485" s="90">
        <v>13037.95</v>
      </c>
    </row>
    <row r="1486" spans="1:5" ht="15" customHeight="1" x14ac:dyDescent="0.2">
      <c r="A1486" s="78"/>
      <c r="B1486" s="99">
        <v>107517969</v>
      </c>
      <c r="C1486" s="68"/>
      <c r="D1486" s="69" t="s">
        <v>304</v>
      </c>
      <c r="E1486" s="90">
        <v>221645.15</v>
      </c>
    </row>
    <row r="1487" spans="1:5" ht="15" customHeight="1" x14ac:dyDescent="0.2">
      <c r="A1487" s="78"/>
      <c r="B1487" s="99">
        <v>107117015</v>
      </c>
      <c r="C1487" s="68"/>
      <c r="D1487" s="96" t="s">
        <v>241</v>
      </c>
      <c r="E1487" s="90">
        <v>13262</v>
      </c>
    </row>
    <row r="1488" spans="1:5" ht="15" customHeight="1" x14ac:dyDescent="0.2">
      <c r="A1488" s="78"/>
      <c r="B1488" s="99">
        <v>107517016</v>
      </c>
      <c r="C1488" s="68"/>
      <c r="D1488" s="96" t="s">
        <v>241</v>
      </c>
      <c r="E1488" s="90">
        <v>225454</v>
      </c>
    </row>
    <row r="1489" spans="1:5" ht="15" customHeight="1" x14ac:dyDescent="0.2">
      <c r="A1489" s="80"/>
      <c r="B1489" s="125"/>
      <c r="C1489" s="55" t="s">
        <v>53</v>
      </c>
      <c r="D1489" s="120"/>
      <c r="E1489" s="73">
        <f>SUM(E1485:E1488)</f>
        <v>473399.1</v>
      </c>
    </row>
    <row r="1490" spans="1:5" ht="15" customHeight="1" x14ac:dyDescent="0.25">
      <c r="A1490" s="40"/>
      <c r="B1490" s="43"/>
      <c r="C1490" s="41"/>
      <c r="D1490" s="41"/>
      <c r="E1490" s="44"/>
    </row>
    <row r="1491" spans="1:5" ht="15" customHeight="1" x14ac:dyDescent="0.2"/>
    <row r="1492" spans="1:5" ht="15" customHeight="1" x14ac:dyDescent="0.2"/>
    <row r="1493" spans="1:5" ht="15" customHeight="1" x14ac:dyDescent="0.2"/>
    <row r="1494" spans="1:5" ht="15" customHeight="1" x14ac:dyDescent="0.2"/>
    <row r="1495" spans="1:5" ht="15" customHeight="1" x14ac:dyDescent="0.2"/>
    <row r="1496" spans="1:5" ht="15" customHeight="1" x14ac:dyDescent="0.2"/>
    <row r="1497" spans="1:5" ht="15" customHeight="1" x14ac:dyDescent="0.2"/>
    <row r="1498" spans="1:5" ht="15" customHeight="1" x14ac:dyDescent="0.2"/>
    <row r="1499" spans="1:5" ht="15" customHeight="1" x14ac:dyDescent="0.2"/>
    <row r="1500" spans="1:5" ht="15" customHeight="1" x14ac:dyDescent="0.2"/>
    <row r="1501" spans="1:5" ht="15" customHeight="1" x14ac:dyDescent="0.2"/>
    <row r="1502" spans="1:5" ht="15" customHeight="1" x14ac:dyDescent="0.2"/>
    <row r="1503" spans="1:5" ht="15" customHeight="1" x14ac:dyDescent="0.2"/>
    <row r="1504" spans="1:5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</sheetData>
  <mergeCells count="119">
    <mergeCell ref="A1430:E1430"/>
    <mergeCell ref="A1431:E1438"/>
    <mergeCell ref="A1459:E1459"/>
    <mergeCell ref="A1460:E1460"/>
    <mergeCell ref="A1461:E1469"/>
    <mergeCell ref="A1366:E1373"/>
    <mergeCell ref="A1385:E1386"/>
    <mergeCell ref="A1387:E1394"/>
    <mergeCell ref="A1407:E1408"/>
    <mergeCell ref="A1409:E1415"/>
    <mergeCell ref="A1429:E1429"/>
    <mergeCell ref="A1304:E1311"/>
    <mergeCell ref="A1323:E1324"/>
    <mergeCell ref="A1325:E1331"/>
    <mergeCell ref="A1343:E1344"/>
    <mergeCell ref="A1345:E1352"/>
    <mergeCell ref="A1364:E1365"/>
    <mergeCell ref="A1223:E1230"/>
    <mergeCell ref="A1251:E1252"/>
    <mergeCell ref="A1253:E1261"/>
    <mergeCell ref="A1273:E1274"/>
    <mergeCell ref="A1275:E1283"/>
    <mergeCell ref="A1302:E1303"/>
    <mergeCell ref="A1149:E1157"/>
    <mergeCell ref="A1170:E1171"/>
    <mergeCell ref="A1172:E1180"/>
    <mergeCell ref="A1199:E1200"/>
    <mergeCell ref="A1201:E1208"/>
    <mergeCell ref="A1221:E1222"/>
    <mergeCell ref="A1065:E1071"/>
    <mergeCell ref="A1095:E1096"/>
    <mergeCell ref="A1097:E1102"/>
    <mergeCell ref="A1114:E1115"/>
    <mergeCell ref="A1116:E1124"/>
    <mergeCell ref="A1147:E1148"/>
    <mergeCell ref="A1002:E1006"/>
    <mergeCell ref="A1018:E1019"/>
    <mergeCell ref="A1020:E1025"/>
    <mergeCell ref="A1043:E1044"/>
    <mergeCell ref="A1045:E1051"/>
    <mergeCell ref="A1063:E1064"/>
    <mergeCell ref="A941:E945"/>
    <mergeCell ref="A957:E958"/>
    <mergeCell ref="A959:E963"/>
    <mergeCell ref="A975:E976"/>
    <mergeCell ref="A977:E982"/>
    <mergeCell ref="A1000:E1001"/>
    <mergeCell ref="A864:E869"/>
    <mergeCell ref="A887:E888"/>
    <mergeCell ref="A889:E897"/>
    <mergeCell ref="A910:E911"/>
    <mergeCell ref="A912:E919"/>
    <mergeCell ref="A939:E940"/>
    <mergeCell ref="A759:E765"/>
    <mergeCell ref="A783:E784"/>
    <mergeCell ref="A785:E790"/>
    <mergeCell ref="A834:E835"/>
    <mergeCell ref="A836:E843"/>
    <mergeCell ref="A862:E863"/>
    <mergeCell ref="A662:E670"/>
    <mergeCell ref="A701:E702"/>
    <mergeCell ref="A703:E710"/>
    <mergeCell ref="A730:E731"/>
    <mergeCell ref="A732:E739"/>
    <mergeCell ref="A757:E758"/>
    <mergeCell ref="A584:E590"/>
    <mergeCell ref="A608:E608"/>
    <mergeCell ref="A609:E615"/>
    <mergeCell ref="A635:E635"/>
    <mergeCell ref="A636:E642"/>
    <mergeCell ref="A660:E661"/>
    <mergeCell ref="A487:E494"/>
    <mergeCell ref="A523:E523"/>
    <mergeCell ref="A524:E533"/>
    <mergeCell ref="A551:E551"/>
    <mergeCell ref="A552:E564"/>
    <mergeCell ref="A583:E583"/>
    <mergeCell ref="A401:E408"/>
    <mergeCell ref="A427:E427"/>
    <mergeCell ref="A428:E436"/>
    <mergeCell ref="A454:E454"/>
    <mergeCell ref="A455:E463"/>
    <mergeCell ref="A486:E486"/>
    <mergeCell ref="A323:E330"/>
    <mergeCell ref="A348:E348"/>
    <mergeCell ref="A349:E356"/>
    <mergeCell ref="A374:E374"/>
    <mergeCell ref="A375:E382"/>
    <mergeCell ref="A400:E400"/>
    <mergeCell ref="A245:E252"/>
    <mergeCell ref="A271:E271"/>
    <mergeCell ref="A272:E278"/>
    <mergeCell ref="A296:E296"/>
    <mergeCell ref="A297:E303"/>
    <mergeCell ref="A322:E322"/>
    <mergeCell ref="A181:E181"/>
    <mergeCell ref="A182:E182"/>
    <mergeCell ref="A183:E190"/>
    <mergeCell ref="A218:E218"/>
    <mergeCell ref="A219:E226"/>
    <mergeCell ref="A244:E244"/>
    <mergeCell ref="A115:E115"/>
    <mergeCell ref="A116:E116"/>
    <mergeCell ref="A117:E124"/>
    <mergeCell ref="A145:E145"/>
    <mergeCell ref="A146:E146"/>
    <mergeCell ref="A147:E155"/>
    <mergeCell ref="A63:E63"/>
    <mergeCell ref="A64:E64"/>
    <mergeCell ref="A65:E70"/>
    <mergeCell ref="A88:E88"/>
    <mergeCell ref="A89:E89"/>
    <mergeCell ref="A90:E94"/>
    <mergeCell ref="A2:E2"/>
    <mergeCell ref="A3:E3"/>
    <mergeCell ref="A4:E10"/>
    <mergeCell ref="A30:E30"/>
    <mergeCell ref="A31:E31"/>
    <mergeCell ref="A32:E36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687/19 - 741/19 schválené Radou Olomouckého kraje 7.10.2019</oddHeader>
    <oddFooter xml:space="preserve">&amp;L&amp;"Arial,Kurzíva"Zastupitelstvo OK 16.12.2019
5.1. - Rozpočet Olomouckého kraje 2019 - rozpočtové změny 
Příloha č.1: Rozpočtové změny č. 687/19 - 741/19 schválené Radou Olomouckého kraje 7.10.2019&amp;R&amp;"Arial,Kurzíva"Strana &amp;P (celkem 114)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0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28515625" bestFit="1" customWidth="1"/>
  </cols>
  <sheetData>
    <row r="1" spans="1:5" ht="15" customHeight="1" x14ac:dyDescent="0.25">
      <c r="A1" s="38" t="s">
        <v>302</v>
      </c>
      <c r="B1" s="43"/>
      <c r="C1" s="43"/>
      <c r="D1" s="43"/>
      <c r="E1" s="43"/>
    </row>
    <row r="2" spans="1:5" ht="15" customHeight="1" x14ac:dyDescent="0.2">
      <c r="A2" s="201" t="s">
        <v>45</v>
      </c>
      <c r="B2" s="201"/>
      <c r="C2" s="201"/>
      <c r="D2" s="201"/>
      <c r="E2" s="201"/>
    </row>
    <row r="3" spans="1:5" ht="15" customHeight="1" x14ac:dyDescent="0.2">
      <c r="A3" s="201" t="s">
        <v>303</v>
      </c>
      <c r="B3" s="201"/>
      <c r="C3" s="201"/>
      <c r="D3" s="201"/>
      <c r="E3" s="201"/>
    </row>
    <row r="4" spans="1:5" ht="15" customHeight="1" x14ac:dyDescent="0.2">
      <c r="A4" s="202" t="s">
        <v>511</v>
      </c>
      <c r="B4" s="202"/>
      <c r="C4" s="202"/>
      <c r="D4" s="202"/>
      <c r="E4" s="202"/>
    </row>
    <row r="5" spans="1:5" ht="15" customHeight="1" x14ac:dyDescent="0.2">
      <c r="A5" s="202"/>
      <c r="B5" s="202"/>
      <c r="C5" s="202"/>
      <c r="D5" s="202"/>
      <c r="E5" s="202"/>
    </row>
    <row r="6" spans="1:5" ht="15" customHeight="1" x14ac:dyDescent="0.2">
      <c r="A6" s="202"/>
      <c r="B6" s="202"/>
      <c r="C6" s="202"/>
      <c r="D6" s="202"/>
      <c r="E6" s="202"/>
    </row>
    <row r="7" spans="1:5" ht="15" customHeight="1" x14ac:dyDescent="0.2">
      <c r="A7" s="202"/>
      <c r="B7" s="202"/>
      <c r="C7" s="202"/>
      <c r="D7" s="202"/>
      <c r="E7" s="202"/>
    </row>
    <row r="8" spans="1:5" ht="15" customHeight="1" x14ac:dyDescent="0.2">
      <c r="A8" s="202"/>
      <c r="B8" s="202"/>
      <c r="C8" s="202"/>
      <c r="D8" s="202"/>
      <c r="E8" s="202"/>
    </row>
    <row r="9" spans="1:5" ht="15" customHeight="1" x14ac:dyDescent="0.2">
      <c r="A9" s="202"/>
      <c r="B9" s="202"/>
      <c r="C9" s="202"/>
      <c r="D9" s="202"/>
      <c r="E9" s="202"/>
    </row>
    <row r="10" spans="1:5" ht="15" customHeight="1" x14ac:dyDescent="0.2">
      <c r="A10" s="202"/>
      <c r="B10" s="202"/>
      <c r="C10" s="202"/>
      <c r="D10" s="202"/>
      <c r="E10" s="202"/>
    </row>
    <row r="11" spans="1:5" ht="15" customHeight="1" x14ac:dyDescent="0.2">
      <c r="A11" s="202"/>
      <c r="B11" s="202"/>
      <c r="C11" s="202"/>
      <c r="D11" s="202"/>
      <c r="E11" s="202"/>
    </row>
    <row r="12" spans="1:5" ht="15" customHeight="1" x14ac:dyDescent="0.2">
      <c r="A12" s="202"/>
      <c r="B12" s="202"/>
      <c r="C12" s="202"/>
      <c r="D12" s="202"/>
      <c r="E12" s="202"/>
    </row>
    <row r="13" spans="1:5" ht="15" customHeight="1" x14ac:dyDescent="0.2">
      <c r="A13" s="202"/>
      <c r="B13" s="202"/>
      <c r="C13" s="202"/>
      <c r="D13" s="202"/>
      <c r="E13" s="202"/>
    </row>
    <row r="14" spans="1:5" ht="15" customHeight="1" x14ac:dyDescent="0.2">
      <c r="A14" s="202"/>
      <c r="B14" s="202"/>
      <c r="C14" s="202"/>
      <c r="D14" s="202"/>
      <c r="E14" s="202"/>
    </row>
    <row r="15" spans="1:5" ht="15" customHeight="1" x14ac:dyDescent="0.2">
      <c r="A15" s="39"/>
      <c r="B15" s="97"/>
      <c r="C15" s="39"/>
      <c r="D15" s="39"/>
      <c r="E15" s="39"/>
    </row>
    <row r="16" spans="1:5" ht="15" customHeight="1" x14ac:dyDescent="0.25">
      <c r="A16" s="58" t="s">
        <v>1</v>
      </c>
      <c r="B16" s="59"/>
      <c r="C16" s="60"/>
      <c r="D16" s="60"/>
      <c r="E16" s="60"/>
    </row>
    <row r="17" spans="1:5" ht="15" customHeight="1" x14ac:dyDescent="0.2">
      <c r="A17" s="61" t="s">
        <v>47</v>
      </c>
      <c r="B17" s="59"/>
      <c r="C17" s="60"/>
      <c r="D17" s="60"/>
      <c r="E17" s="75" t="s">
        <v>48</v>
      </c>
    </row>
    <row r="18" spans="1:5" ht="15" customHeight="1" x14ac:dyDescent="0.25">
      <c r="A18" s="43"/>
      <c r="B18" s="98"/>
      <c r="C18" s="41"/>
      <c r="D18" s="41"/>
      <c r="E18" s="44"/>
    </row>
    <row r="19" spans="1:5" ht="15" customHeight="1" x14ac:dyDescent="0.2">
      <c r="B19" s="46" t="s">
        <v>67</v>
      </c>
      <c r="C19" s="46" t="s">
        <v>49</v>
      </c>
      <c r="D19" s="47" t="s">
        <v>50</v>
      </c>
      <c r="E19" s="48" t="s">
        <v>51</v>
      </c>
    </row>
    <row r="20" spans="1:5" ht="15" customHeight="1" x14ac:dyDescent="0.2">
      <c r="B20" s="99">
        <v>107117968</v>
      </c>
      <c r="C20" s="100"/>
      <c r="D20" s="101" t="s">
        <v>75</v>
      </c>
      <c r="E20" s="90">
        <v>218527.73</v>
      </c>
    </row>
    <row r="21" spans="1:5" ht="15" customHeight="1" x14ac:dyDescent="0.2">
      <c r="B21" s="99">
        <v>107517969</v>
      </c>
      <c r="C21" s="100"/>
      <c r="D21" s="101" t="s">
        <v>75</v>
      </c>
      <c r="E21" s="90">
        <v>3714971.52</v>
      </c>
    </row>
    <row r="22" spans="1:5" ht="15" customHeight="1" x14ac:dyDescent="0.2">
      <c r="B22" s="99">
        <v>107117015</v>
      </c>
      <c r="C22" s="100"/>
      <c r="D22" s="89" t="s">
        <v>68</v>
      </c>
      <c r="E22" s="90">
        <v>27130.92</v>
      </c>
    </row>
    <row r="23" spans="1:5" ht="15" customHeight="1" x14ac:dyDescent="0.2">
      <c r="B23" s="99">
        <v>107517016</v>
      </c>
      <c r="C23" s="100"/>
      <c r="D23" s="183" t="s">
        <v>68</v>
      </c>
      <c r="E23" s="90">
        <v>461225.64</v>
      </c>
    </row>
    <row r="24" spans="1:5" ht="15" customHeight="1" x14ac:dyDescent="0.2">
      <c r="B24" s="102"/>
      <c r="C24" s="55" t="s">
        <v>53</v>
      </c>
      <c r="D24" s="56"/>
      <c r="E24" s="57">
        <f>SUM(E20:E23)</f>
        <v>4421855.8099999996</v>
      </c>
    </row>
    <row r="25" spans="1:5" ht="15" customHeight="1" x14ac:dyDescent="0.2"/>
    <row r="26" spans="1:5" ht="15" customHeight="1" x14ac:dyDescent="0.25">
      <c r="A26" s="40" t="s">
        <v>1</v>
      </c>
      <c r="B26" s="160"/>
      <c r="C26" s="115"/>
      <c r="D26" s="115"/>
      <c r="E26" s="115"/>
    </row>
    <row r="27" spans="1:5" ht="15" customHeight="1" x14ac:dyDescent="0.2">
      <c r="A27" s="42" t="s">
        <v>111</v>
      </c>
      <c r="B27" s="122"/>
      <c r="C27" s="122"/>
      <c r="D27" s="122"/>
      <c r="E27" s="43" t="s">
        <v>112</v>
      </c>
    </row>
    <row r="28" spans="1:5" ht="15" customHeight="1" x14ac:dyDescent="0.2">
      <c r="A28" s="122"/>
      <c r="B28" s="161"/>
      <c r="C28" s="122"/>
      <c r="D28" s="122"/>
      <c r="E28" s="44"/>
    </row>
    <row r="29" spans="1:5" ht="15" customHeight="1" x14ac:dyDescent="0.2">
      <c r="B29" s="45"/>
      <c r="C29" s="162" t="s">
        <v>49</v>
      </c>
      <c r="D29" s="47" t="s">
        <v>50</v>
      </c>
      <c r="E29" s="65" t="s">
        <v>51</v>
      </c>
    </row>
    <row r="30" spans="1:5" ht="15" customHeight="1" x14ac:dyDescent="0.2">
      <c r="B30" s="177"/>
      <c r="C30" s="162">
        <v>6172</v>
      </c>
      <c r="D30" s="101" t="s">
        <v>187</v>
      </c>
      <c r="E30" s="165">
        <f>1574296.54+486178.56</f>
        <v>2060475.1</v>
      </c>
    </row>
    <row r="31" spans="1:5" ht="15" customHeight="1" x14ac:dyDescent="0.2">
      <c r="B31" s="184"/>
      <c r="C31" s="71" t="s">
        <v>53</v>
      </c>
      <c r="D31" s="113"/>
      <c r="E31" s="114">
        <f>SUM(E30:E30)</f>
        <v>2060475.1</v>
      </c>
    </row>
    <row r="32" spans="1:5" ht="15" customHeight="1" x14ac:dyDescent="0.2"/>
    <row r="33" spans="1:5" ht="15" customHeight="1" x14ac:dyDescent="0.25">
      <c r="A33" s="40" t="s">
        <v>16</v>
      </c>
      <c r="B33" s="41"/>
      <c r="C33" s="41"/>
      <c r="D33" s="41"/>
      <c r="E33" s="41"/>
    </row>
    <row r="34" spans="1:5" ht="15" customHeight="1" x14ac:dyDescent="0.2">
      <c r="A34" s="42" t="s">
        <v>111</v>
      </c>
      <c r="B34" s="122"/>
      <c r="C34" s="122"/>
      <c r="D34" s="122"/>
      <c r="E34" s="43" t="s">
        <v>112</v>
      </c>
    </row>
    <row r="35" spans="1:5" ht="15" customHeight="1" x14ac:dyDescent="0.25">
      <c r="A35" s="40"/>
      <c r="B35" s="43"/>
      <c r="C35" s="41"/>
      <c r="D35" s="41"/>
      <c r="E35" s="44"/>
    </row>
    <row r="36" spans="1:5" ht="15" customHeight="1" x14ac:dyDescent="0.2">
      <c r="A36" s="45"/>
      <c r="B36" s="65" t="s">
        <v>67</v>
      </c>
      <c r="C36" s="46" t="s">
        <v>49</v>
      </c>
      <c r="D36" s="123" t="s">
        <v>50</v>
      </c>
      <c r="E36" s="48" t="s">
        <v>51</v>
      </c>
    </row>
    <row r="37" spans="1:5" ht="15" customHeight="1" x14ac:dyDescent="0.2">
      <c r="A37" s="78"/>
      <c r="B37" s="99">
        <v>107117968</v>
      </c>
      <c r="C37" s="68"/>
      <c r="D37" s="69" t="s">
        <v>304</v>
      </c>
      <c r="E37" s="90">
        <v>218527.73</v>
      </c>
    </row>
    <row r="38" spans="1:5" ht="15" customHeight="1" x14ac:dyDescent="0.2">
      <c r="A38" s="78"/>
      <c r="B38" s="99">
        <v>107517969</v>
      </c>
      <c r="C38" s="68"/>
      <c r="D38" s="69" t="s">
        <v>304</v>
      </c>
      <c r="E38" s="90">
        <v>3714971.52</v>
      </c>
    </row>
    <row r="39" spans="1:5" ht="15" customHeight="1" x14ac:dyDescent="0.2">
      <c r="A39" s="78"/>
      <c r="B39" s="99">
        <v>107117015</v>
      </c>
      <c r="C39" s="68"/>
      <c r="D39" s="96" t="s">
        <v>241</v>
      </c>
      <c r="E39" s="90">
        <v>27130.92</v>
      </c>
    </row>
    <row r="40" spans="1:5" ht="15" customHeight="1" x14ac:dyDescent="0.2">
      <c r="A40" s="78"/>
      <c r="B40" s="99">
        <v>107517016</v>
      </c>
      <c r="C40" s="68"/>
      <c r="D40" s="96" t="s">
        <v>241</v>
      </c>
      <c r="E40" s="90">
        <v>461225.64</v>
      </c>
    </row>
    <row r="41" spans="1:5" ht="15" customHeight="1" x14ac:dyDescent="0.2">
      <c r="A41" s="80"/>
      <c r="B41" s="125"/>
      <c r="C41" s="55" t="s">
        <v>53</v>
      </c>
      <c r="D41" s="120"/>
      <c r="E41" s="73">
        <f>SUM(E37:E40)</f>
        <v>4421855.8099999996</v>
      </c>
    </row>
    <row r="42" spans="1:5" ht="15" customHeight="1" x14ac:dyDescent="0.2"/>
    <row r="43" spans="1:5" ht="15" customHeight="1" x14ac:dyDescent="0.25">
      <c r="A43" s="58" t="s">
        <v>16</v>
      </c>
      <c r="B43" s="59"/>
      <c r="C43" s="60"/>
      <c r="D43" s="60"/>
      <c r="E43" s="43"/>
    </row>
    <row r="44" spans="1:5" ht="15" customHeight="1" x14ac:dyDescent="0.2">
      <c r="A44" s="61" t="s">
        <v>47</v>
      </c>
      <c r="B44" s="59"/>
      <c r="C44" s="60"/>
      <c r="D44" s="60"/>
      <c r="E44" t="s">
        <v>48</v>
      </c>
    </row>
    <row r="45" spans="1:5" ht="15" customHeight="1" x14ac:dyDescent="0.2">
      <c r="A45" s="61"/>
      <c r="B45" s="59"/>
      <c r="C45" s="60"/>
      <c r="D45" s="60"/>
    </row>
    <row r="46" spans="1:5" ht="15" customHeight="1" x14ac:dyDescent="0.2">
      <c r="A46" s="61"/>
      <c r="B46" s="59"/>
      <c r="C46" s="46" t="s">
        <v>49</v>
      </c>
      <c r="D46" s="47" t="s">
        <v>50</v>
      </c>
      <c r="E46" s="48" t="s">
        <v>51</v>
      </c>
    </row>
    <row r="47" spans="1:5" ht="15" customHeight="1" x14ac:dyDescent="0.2">
      <c r="A47" s="61"/>
      <c r="B47" s="59"/>
      <c r="C47" s="79"/>
      <c r="D47" s="101" t="s">
        <v>76</v>
      </c>
      <c r="E47" s="90">
        <v>2060475.1</v>
      </c>
    </row>
    <row r="48" spans="1:5" ht="15" customHeight="1" x14ac:dyDescent="0.2">
      <c r="A48" s="61"/>
      <c r="B48" s="59"/>
      <c r="C48" s="55" t="s">
        <v>53</v>
      </c>
      <c r="D48" s="56"/>
      <c r="E48" s="93">
        <f>SUM(E47:E47)</f>
        <v>2060475.1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8" t="s">
        <v>305</v>
      </c>
    </row>
    <row r="55" spans="1:5" ht="15" customHeight="1" x14ac:dyDescent="0.2">
      <c r="A55" s="201" t="s">
        <v>45</v>
      </c>
      <c r="B55" s="201"/>
      <c r="C55" s="201"/>
      <c r="D55" s="201"/>
      <c r="E55" s="201"/>
    </row>
    <row r="56" spans="1:5" ht="15" customHeight="1" x14ac:dyDescent="0.2">
      <c r="A56" s="201" t="s">
        <v>181</v>
      </c>
      <c r="B56" s="201"/>
      <c r="C56" s="201"/>
      <c r="D56" s="201"/>
      <c r="E56" s="201"/>
    </row>
    <row r="57" spans="1:5" ht="15" customHeight="1" x14ac:dyDescent="0.2">
      <c r="A57" s="202" t="s">
        <v>306</v>
      </c>
      <c r="B57" s="202"/>
      <c r="C57" s="202"/>
      <c r="D57" s="202"/>
      <c r="E57" s="202"/>
    </row>
    <row r="58" spans="1:5" ht="15" customHeight="1" x14ac:dyDescent="0.2">
      <c r="A58" s="202"/>
      <c r="B58" s="202"/>
      <c r="C58" s="202"/>
      <c r="D58" s="202"/>
      <c r="E58" s="202"/>
    </row>
    <row r="59" spans="1:5" ht="15" customHeight="1" x14ac:dyDescent="0.2">
      <c r="A59" s="202"/>
      <c r="B59" s="202"/>
      <c r="C59" s="202"/>
      <c r="D59" s="202"/>
      <c r="E59" s="202"/>
    </row>
    <row r="60" spans="1:5" ht="15" customHeight="1" x14ac:dyDescent="0.2">
      <c r="A60" s="202"/>
      <c r="B60" s="202"/>
      <c r="C60" s="202"/>
      <c r="D60" s="202"/>
      <c r="E60" s="202"/>
    </row>
    <row r="61" spans="1:5" ht="15" customHeight="1" x14ac:dyDescent="0.2">
      <c r="A61" s="202"/>
      <c r="B61" s="202"/>
      <c r="C61" s="202"/>
      <c r="D61" s="202"/>
      <c r="E61" s="202"/>
    </row>
    <row r="62" spans="1:5" ht="15" customHeight="1" x14ac:dyDescent="0.2">
      <c r="A62" s="202"/>
      <c r="B62" s="202"/>
      <c r="C62" s="202"/>
      <c r="D62" s="202"/>
      <c r="E62" s="202"/>
    </row>
    <row r="63" spans="1:5" ht="15" customHeight="1" x14ac:dyDescent="0.2">
      <c r="A63" s="39"/>
      <c r="B63" s="39"/>
      <c r="C63" s="39"/>
      <c r="D63" s="39"/>
      <c r="E63" s="39"/>
    </row>
    <row r="64" spans="1:5" ht="15" customHeight="1" x14ac:dyDescent="0.25">
      <c r="A64" s="58" t="s">
        <v>1</v>
      </c>
      <c r="B64" s="60"/>
      <c r="C64" s="60"/>
      <c r="D64" s="60"/>
      <c r="E64" s="60"/>
    </row>
    <row r="65" spans="1:5" ht="15" customHeight="1" x14ac:dyDescent="0.2">
      <c r="A65" s="42" t="s">
        <v>47</v>
      </c>
      <c r="B65" s="60"/>
      <c r="C65" s="60"/>
      <c r="D65" s="60"/>
      <c r="E65" s="75" t="s">
        <v>48</v>
      </c>
    </row>
    <row r="66" spans="1:5" ht="15" customHeight="1" x14ac:dyDescent="0.25">
      <c r="A66" s="43"/>
      <c r="B66" s="40"/>
      <c r="C66" s="41"/>
      <c r="D66" s="41"/>
      <c r="E66" s="44"/>
    </row>
    <row r="67" spans="1:5" ht="15" customHeight="1" x14ac:dyDescent="0.2">
      <c r="B67" s="46" t="s">
        <v>67</v>
      </c>
      <c r="C67" s="46" t="s">
        <v>49</v>
      </c>
      <c r="D67" s="47" t="s">
        <v>50</v>
      </c>
      <c r="E67" s="48" t="s">
        <v>51</v>
      </c>
    </row>
    <row r="68" spans="1:5" ht="15" customHeight="1" x14ac:dyDescent="0.2">
      <c r="B68" s="124">
        <v>98278</v>
      </c>
      <c r="C68" s="170"/>
      <c r="D68" s="89" t="s">
        <v>192</v>
      </c>
      <c r="E68" s="90">
        <v>1253840</v>
      </c>
    </row>
    <row r="69" spans="1:5" ht="15" customHeight="1" x14ac:dyDescent="0.2">
      <c r="B69" s="102"/>
      <c r="C69" s="55" t="s">
        <v>53</v>
      </c>
      <c r="D69" s="56"/>
      <c r="E69" s="57">
        <f>SUM(E68:E68)</f>
        <v>1253840</v>
      </c>
    </row>
    <row r="70" spans="1:5" ht="15" customHeight="1" x14ac:dyDescent="0.25">
      <c r="A70" s="94"/>
      <c r="B70" s="95"/>
      <c r="C70" s="95"/>
      <c r="D70" s="95"/>
      <c r="E70" s="95"/>
    </row>
    <row r="71" spans="1:5" ht="15" customHeight="1" x14ac:dyDescent="0.25">
      <c r="A71" s="58" t="s">
        <v>16</v>
      </c>
      <c r="B71" s="60"/>
      <c r="C71" s="60"/>
    </row>
    <row r="72" spans="1:5" ht="15" customHeight="1" x14ac:dyDescent="0.2">
      <c r="A72" s="42" t="s">
        <v>193</v>
      </c>
      <c r="B72" s="41"/>
      <c r="C72" s="41"/>
      <c r="D72" s="41"/>
      <c r="E72" s="83" t="s">
        <v>194</v>
      </c>
    </row>
    <row r="73" spans="1:5" ht="15" customHeight="1" x14ac:dyDescent="0.2">
      <c r="A73" s="62"/>
      <c r="B73" s="110"/>
      <c r="C73" s="60"/>
      <c r="D73" s="95"/>
      <c r="E73" s="111"/>
    </row>
    <row r="74" spans="1:5" ht="15" customHeight="1" x14ac:dyDescent="0.2">
      <c r="C74" s="65" t="s">
        <v>49</v>
      </c>
      <c r="D74" s="66" t="s">
        <v>54</v>
      </c>
      <c r="E74" s="48" t="s">
        <v>51</v>
      </c>
    </row>
    <row r="75" spans="1:5" ht="15" customHeight="1" x14ac:dyDescent="0.2">
      <c r="C75" s="68">
        <v>3769</v>
      </c>
      <c r="D75" s="69" t="s">
        <v>195</v>
      </c>
      <c r="E75" s="90">
        <v>1253840</v>
      </c>
    </row>
    <row r="76" spans="1:5" ht="15" customHeight="1" x14ac:dyDescent="0.2">
      <c r="C76" s="71" t="s">
        <v>53</v>
      </c>
      <c r="D76" s="113"/>
      <c r="E76" s="114">
        <f>SUM(E75:E75)</f>
        <v>1253840</v>
      </c>
    </row>
    <row r="77" spans="1:5" ht="15" customHeight="1" x14ac:dyDescent="0.2"/>
    <row r="78" spans="1:5" ht="15" customHeight="1" x14ac:dyDescent="0.2"/>
    <row r="79" spans="1:5" ht="15" customHeight="1" x14ac:dyDescent="0.25">
      <c r="A79" s="38" t="s">
        <v>307</v>
      </c>
    </row>
    <row r="80" spans="1:5" ht="15" customHeight="1" x14ac:dyDescent="0.2">
      <c r="A80" s="201" t="s">
        <v>45</v>
      </c>
      <c r="B80" s="201"/>
      <c r="C80" s="201"/>
      <c r="D80" s="201"/>
      <c r="E80" s="201"/>
    </row>
    <row r="81" spans="1:5" ht="15" customHeight="1" x14ac:dyDescent="0.2">
      <c r="A81" s="202" t="s">
        <v>308</v>
      </c>
      <c r="B81" s="202"/>
      <c r="C81" s="202"/>
      <c r="D81" s="202"/>
      <c r="E81" s="202"/>
    </row>
    <row r="82" spans="1:5" ht="15" customHeight="1" x14ac:dyDescent="0.2">
      <c r="A82" s="202"/>
      <c r="B82" s="202"/>
      <c r="C82" s="202"/>
      <c r="D82" s="202"/>
      <c r="E82" s="202"/>
    </row>
    <row r="83" spans="1:5" ht="15" customHeight="1" x14ac:dyDescent="0.2">
      <c r="A83" s="202"/>
      <c r="B83" s="202"/>
      <c r="C83" s="202"/>
      <c r="D83" s="202"/>
      <c r="E83" s="202"/>
    </row>
    <row r="84" spans="1:5" ht="15" customHeight="1" x14ac:dyDescent="0.2">
      <c r="A84" s="202"/>
      <c r="B84" s="202"/>
      <c r="C84" s="202"/>
      <c r="D84" s="202"/>
      <c r="E84" s="202"/>
    </row>
    <row r="85" spans="1:5" ht="15" customHeight="1" x14ac:dyDescent="0.2">
      <c r="A85" s="202"/>
      <c r="B85" s="202"/>
      <c r="C85" s="202"/>
      <c r="D85" s="202"/>
      <c r="E85" s="202"/>
    </row>
    <row r="86" spans="1:5" ht="15" customHeight="1" x14ac:dyDescent="0.2">
      <c r="A86" s="202"/>
      <c r="B86" s="202"/>
      <c r="C86" s="202"/>
      <c r="D86" s="202"/>
      <c r="E86" s="202"/>
    </row>
    <row r="87" spans="1:5" ht="15" customHeight="1" x14ac:dyDescent="0.2">
      <c r="A87" s="202"/>
      <c r="B87" s="202"/>
      <c r="C87" s="202"/>
      <c r="D87" s="202"/>
      <c r="E87" s="202"/>
    </row>
    <row r="88" spans="1:5" ht="15" customHeight="1" x14ac:dyDescent="0.2">
      <c r="A88" s="39"/>
      <c r="B88" s="97"/>
      <c r="C88" s="39"/>
      <c r="D88" s="39"/>
      <c r="E88" s="39"/>
    </row>
    <row r="89" spans="1:5" ht="15" customHeight="1" x14ac:dyDescent="0.25">
      <c r="A89" s="58" t="s">
        <v>1</v>
      </c>
      <c r="B89" s="59"/>
      <c r="C89" s="60"/>
      <c r="D89" s="60"/>
      <c r="E89" s="60"/>
    </row>
    <row r="90" spans="1:5" ht="15" customHeight="1" x14ac:dyDescent="0.2">
      <c r="A90" s="61" t="s">
        <v>73</v>
      </c>
      <c r="B90" s="60"/>
      <c r="C90" s="60"/>
      <c r="D90" s="60"/>
      <c r="E90" s="75" t="s">
        <v>74</v>
      </c>
    </row>
    <row r="91" spans="1:5" ht="15" customHeight="1" x14ac:dyDescent="0.25">
      <c r="A91" s="43"/>
      <c r="B91" s="98"/>
      <c r="C91" s="41"/>
      <c r="D91" s="41"/>
      <c r="E91" s="44"/>
    </row>
    <row r="92" spans="1:5" ht="15" customHeight="1" x14ac:dyDescent="0.2">
      <c r="B92" s="46" t="s">
        <v>67</v>
      </c>
      <c r="C92" s="46" t="s">
        <v>49</v>
      </c>
      <c r="D92" s="47" t="s">
        <v>50</v>
      </c>
      <c r="E92" s="48" t="s">
        <v>51</v>
      </c>
    </row>
    <row r="93" spans="1:5" ht="15" customHeight="1" x14ac:dyDescent="0.2">
      <c r="B93" s="99">
        <v>106515974</v>
      </c>
      <c r="C93" s="100"/>
      <c r="D93" s="101" t="s">
        <v>75</v>
      </c>
      <c r="E93" s="90">
        <v>6587126.96</v>
      </c>
    </row>
    <row r="94" spans="1:5" ht="15" customHeight="1" x14ac:dyDescent="0.2">
      <c r="B94" s="102"/>
      <c r="C94" s="55" t="s">
        <v>53</v>
      </c>
      <c r="D94" s="56"/>
      <c r="E94" s="57">
        <f>SUM(E93:E93)</f>
        <v>6587126.96</v>
      </c>
    </row>
    <row r="95" spans="1:5" ht="15" customHeight="1" x14ac:dyDescent="0.2"/>
    <row r="96" spans="1:5" ht="15" customHeight="1" x14ac:dyDescent="0.2"/>
    <row r="97" spans="1:5" ht="15" customHeight="1" x14ac:dyDescent="0.2"/>
    <row r="98" spans="1:5" ht="15" customHeight="1" x14ac:dyDescent="0.25">
      <c r="A98" s="40" t="s">
        <v>16</v>
      </c>
      <c r="B98" s="41"/>
      <c r="C98" s="41"/>
      <c r="D98" s="41"/>
      <c r="E98" s="41"/>
    </row>
    <row r="99" spans="1:5" ht="15" customHeight="1" x14ac:dyDescent="0.2">
      <c r="A99" s="42" t="s">
        <v>47</v>
      </c>
      <c r="B99" s="41"/>
      <c r="C99" s="41"/>
      <c r="D99" s="41"/>
      <c r="E99" s="83" t="s">
        <v>48</v>
      </c>
    </row>
    <row r="100" spans="1:5" ht="15" customHeight="1" x14ac:dyDescent="0.2"/>
    <row r="101" spans="1:5" ht="15" customHeight="1" x14ac:dyDescent="0.2">
      <c r="C101" s="46" t="s">
        <v>49</v>
      </c>
      <c r="D101" s="47" t="s">
        <v>50</v>
      </c>
      <c r="E101" s="48" t="s">
        <v>51</v>
      </c>
    </row>
    <row r="102" spans="1:5" ht="15" customHeight="1" x14ac:dyDescent="0.2">
      <c r="C102" s="79"/>
      <c r="D102" s="101" t="s">
        <v>76</v>
      </c>
      <c r="E102" s="90">
        <v>6587126.96</v>
      </c>
    </row>
    <row r="103" spans="1:5" ht="15" customHeight="1" x14ac:dyDescent="0.2">
      <c r="C103" s="55" t="s">
        <v>53</v>
      </c>
      <c r="D103" s="56"/>
      <c r="E103" s="57">
        <f>SUM(E102:E102)</f>
        <v>6587126.96</v>
      </c>
    </row>
    <row r="104" spans="1:5" ht="15" customHeight="1" x14ac:dyDescent="0.2"/>
    <row r="105" spans="1:5" ht="15" customHeight="1" x14ac:dyDescent="0.2"/>
    <row r="106" spans="1:5" ht="15" customHeight="1" x14ac:dyDescent="0.25">
      <c r="A106" s="38" t="s">
        <v>309</v>
      </c>
    </row>
    <row r="107" spans="1:5" ht="15" customHeight="1" x14ac:dyDescent="0.2">
      <c r="A107" s="205" t="s">
        <v>45</v>
      </c>
      <c r="B107" s="205"/>
      <c r="C107" s="205"/>
      <c r="D107" s="205"/>
      <c r="E107" s="205"/>
    </row>
    <row r="108" spans="1:5" ht="15" customHeight="1" x14ac:dyDescent="0.2">
      <c r="A108" s="201" t="s">
        <v>310</v>
      </c>
      <c r="B108" s="201"/>
      <c r="C108" s="201"/>
      <c r="D108" s="201"/>
      <c r="E108" s="201"/>
    </row>
    <row r="109" spans="1:5" ht="15" customHeight="1" x14ac:dyDescent="0.2">
      <c r="A109" s="202" t="s">
        <v>311</v>
      </c>
      <c r="B109" s="202"/>
      <c r="C109" s="202"/>
      <c r="D109" s="202"/>
      <c r="E109" s="202"/>
    </row>
    <row r="110" spans="1:5" ht="15" customHeight="1" x14ac:dyDescent="0.2">
      <c r="A110" s="202"/>
      <c r="B110" s="202"/>
      <c r="C110" s="202"/>
      <c r="D110" s="202"/>
      <c r="E110" s="202"/>
    </row>
    <row r="111" spans="1:5" ht="15" customHeight="1" x14ac:dyDescent="0.2">
      <c r="A111" s="202"/>
      <c r="B111" s="202"/>
      <c r="C111" s="202"/>
      <c r="D111" s="202"/>
      <c r="E111" s="202"/>
    </row>
    <row r="112" spans="1:5" ht="15" customHeight="1" x14ac:dyDescent="0.2">
      <c r="A112" s="202"/>
      <c r="B112" s="202"/>
      <c r="C112" s="202"/>
      <c r="D112" s="202"/>
      <c r="E112" s="202"/>
    </row>
    <row r="113" spans="1:5" ht="15" customHeight="1" x14ac:dyDescent="0.2">
      <c r="A113" s="202"/>
      <c r="B113" s="202"/>
      <c r="C113" s="202"/>
      <c r="D113" s="202"/>
      <c r="E113" s="202"/>
    </row>
    <row r="114" spans="1:5" ht="15" customHeight="1" x14ac:dyDescent="0.2">
      <c r="A114" s="202"/>
      <c r="B114" s="202"/>
      <c r="C114" s="202"/>
      <c r="D114" s="202"/>
      <c r="E114" s="202"/>
    </row>
    <row r="115" spans="1:5" ht="15" customHeight="1" x14ac:dyDescent="0.2">
      <c r="A115" s="202"/>
      <c r="B115" s="202"/>
      <c r="C115" s="202"/>
      <c r="D115" s="202"/>
      <c r="E115" s="202"/>
    </row>
    <row r="116" spans="1:5" ht="15" customHeight="1" x14ac:dyDescent="0.2"/>
    <row r="117" spans="1:5" ht="15" customHeight="1" x14ac:dyDescent="0.25">
      <c r="A117" s="58" t="s">
        <v>1</v>
      </c>
      <c r="B117" s="41"/>
      <c r="C117" s="41"/>
      <c r="D117" s="41"/>
      <c r="E117" s="41"/>
    </row>
    <row r="118" spans="1:5" ht="15" customHeight="1" x14ac:dyDescent="0.2">
      <c r="A118" s="74" t="s">
        <v>80</v>
      </c>
      <c r="B118" s="41"/>
      <c r="C118" s="41"/>
      <c r="D118" s="41"/>
      <c r="E118" s="83" t="s">
        <v>312</v>
      </c>
    </row>
    <row r="119" spans="1:5" ht="15" customHeight="1" x14ac:dyDescent="0.25">
      <c r="A119" s="40"/>
      <c r="B119" s="43"/>
      <c r="C119" s="41"/>
      <c r="D119" s="41"/>
      <c r="E119" s="44"/>
    </row>
    <row r="120" spans="1:5" ht="15" customHeight="1" x14ac:dyDescent="0.2">
      <c r="B120" s="46" t="s">
        <v>67</v>
      </c>
      <c r="C120" s="46" t="s">
        <v>49</v>
      </c>
      <c r="D120" s="47" t="s">
        <v>50</v>
      </c>
      <c r="E120" s="65" t="s">
        <v>51</v>
      </c>
    </row>
    <row r="121" spans="1:5" ht="15" customHeight="1" x14ac:dyDescent="0.2">
      <c r="B121" s="103">
        <v>106515974</v>
      </c>
      <c r="C121" s="51"/>
      <c r="D121" s="185" t="s">
        <v>75</v>
      </c>
      <c r="E121" s="53">
        <v>85759954.329999998</v>
      </c>
    </row>
    <row r="122" spans="1:5" ht="15" customHeight="1" x14ac:dyDescent="0.2">
      <c r="B122" s="105"/>
      <c r="C122" s="55" t="s">
        <v>53</v>
      </c>
      <c r="D122" s="56"/>
      <c r="E122" s="57">
        <f>SUM(E121:E121)</f>
        <v>85759954.329999998</v>
      </c>
    </row>
    <row r="123" spans="1:5" ht="15" customHeight="1" x14ac:dyDescent="0.2"/>
    <row r="124" spans="1:5" ht="15" customHeight="1" x14ac:dyDescent="0.25">
      <c r="A124" s="40" t="s">
        <v>16</v>
      </c>
      <c r="B124" s="41"/>
      <c r="C124" s="41"/>
      <c r="D124" s="41"/>
      <c r="E124" s="41"/>
    </row>
    <row r="125" spans="1:5" ht="15" customHeight="1" x14ac:dyDescent="0.2">
      <c r="A125" s="74" t="s">
        <v>80</v>
      </c>
      <c r="B125" s="41"/>
      <c r="C125" s="41"/>
      <c r="D125" s="41"/>
      <c r="E125" s="83" t="s">
        <v>312</v>
      </c>
    </row>
    <row r="126" spans="1:5" ht="15" customHeight="1" x14ac:dyDescent="0.25">
      <c r="A126" s="40"/>
      <c r="B126" s="43"/>
      <c r="C126" s="41"/>
      <c r="D126" s="41"/>
      <c r="E126" s="44"/>
    </row>
    <row r="127" spans="1:5" ht="15" customHeight="1" x14ac:dyDescent="0.2">
      <c r="A127" s="106"/>
      <c r="B127" s="45"/>
      <c r="C127" s="46" t="s">
        <v>49</v>
      </c>
      <c r="D127" s="47" t="s">
        <v>54</v>
      </c>
      <c r="E127" s="65" t="s">
        <v>51</v>
      </c>
    </row>
    <row r="128" spans="1:5" ht="15" customHeight="1" x14ac:dyDescent="0.2">
      <c r="A128" s="49"/>
      <c r="B128" s="50"/>
      <c r="C128" s="51">
        <v>3713</v>
      </c>
      <c r="D128" s="185" t="s">
        <v>84</v>
      </c>
      <c r="E128" s="53">
        <v>85759954.329999998</v>
      </c>
    </row>
    <row r="129" spans="1:5" ht="15" customHeight="1" x14ac:dyDescent="0.2">
      <c r="A129" s="54"/>
      <c r="B129" s="107"/>
      <c r="C129" s="55" t="s">
        <v>53</v>
      </c>
      <c r="D129" s="56"/>
      <c r="E129" s="57">
        <f>SUM(E128:E128)</f>
        <v>85759954.329999998</v>
      </c>
    </row>
    <row r="130" spans="1:5" ht="15" customHeight="1" x14ac:dyDescent="0.2"/>
    <row r="131" spans="1:5" ht="15" customHeight="1" x14ac:dyDescent="0.2"/>
    <row r="132" spans="1:5" ht="15" customHeight="1" x14ac:dyDescent="0.25">
      <c r="A132" s="38" t="s">
        <v>313</v>
      </c>
    </row>
    <row r="133" spans="1:5" ht="15" customHeight="1" x14ac:dyDescent="0.2">
      <c r="A133" s="201" t="s">
        <v>45</v>
      </c>
      <c r="B133" s="201"/>
      <c r="C133" s="201"/>
      <c r="D133" s="201"/>
      <c r="E133" s="201"/>
    </row>
    <row r="134" spans="1:5" ht="15" customHeight="1" x14ac:dyDescent="0.2">
      <c r="A134" s="201" t="s">
        <v>63</v>
      </c>
      <c r="B134" s="201"/>
      <c r="C134" s="201"/>
      <c r="D134" s="201"/>
      <c r="E134" s="201"/>
    </row>
    <row r="135" spans="1:5" ht="15" customHeight="1" x14ac:dyDescent="0.2">
      <c r="A135" s="202" t="s">
        <v>314</v>
      </c>
      <c r="B135" s="202"/>
      <c r="C135" s="202"/>
      <c r="D135" s="202"/>
      <c r="E135" s="202"/>
    </row>
    <row r="136" spans="1:5" ht="15" customHeight="1" x14ac:dyDescent="0.2">
      <c r="A136" s="202"/>
      <c r="B136" s="202"/>
      <c r="C136" s="202"/>
      <c r="D136" s="202"/>
      <c r="E136" s="202"/>
    </row>
    <row r="137" spans="1:5" ht="15" customHeight="1" x14ac:dyDescent="0.2">
      <c r="A137" s="202"/>
      <c r="B137" s="202"/>
      <c r="C137" s="202"/>
      <c r="D137" s="202"/>
      <c r="E137" s="202"/>
    </row>
    <row r="138" spans="1:5" ht="15" customHeight="1" x14ac:dyDescent="0.2">
      <c r="A138" s="202"/>
      <c r="B138" s="202"/>
      <c r="C138" s="202"/>
      <c r="D138" s="202"/>
      <c r="E138" s="202"/>
    </row>
    <row r="139" spans="1:5" ht="15" customHeight="1" x14ac:dyDescent="0.2">
      <c r="A139" s="202"/>
      <c r="B139" s="202"/>
      <c r="C139" s="202"/>
      <c r="D139" s="202"/>
      <c r="E139" s="202"/>
    </row>
    <row r="140" spans="1:5" ht="15" customHeight="1" x14ac:dyDescent="0.2">
      <c r="A140" s="202"/>
      <c r="B140" s="202"/>
      <c r="C140" s="202"/>
      <c r="D140" s="202"/>
      <c r="E140" s="202"/>
    </row>
    <row r="141" spans="1:5" ht="15" customHeight="1" x14ac:dyDescent="0.2">
      <c r="A141" s="82"/>
      <c r="B141" s="82"/>
      <c r="C141" s="82"/>
      <c r="D141" s="82"/>
      <c r="E141" s="82"/>
    </row>
    <row r="142" spans="1:5" ht="15" customHeight="1" x14ac:dyDescent="0.25">
      <c r="A142" s="58" t="s">
        <v>1</v>
      </c>
      <c r="B142" s="60"/>
      <c r="C142" s="60"/>
      <c r="D142" s="60"/>
      <c r="E142" s="60"/>
    </row>
    <row r="143" spans="1:5" ht="15" customHeight="1" x14ac:dyDescent="0.2">
      <c r="A143" s="61" t="s">
        <v>65</v>
      </c>
      <c r="B143" s="60"/>
      <c r="C143" s="60"/>
      <c r="D143" s="60"/>
      <c r="E143" s="75" t="s">
        <v>66</v>
      </c>
    </row>
    <row r="144" spans="1:5" ht="15" customHeight="1" x14ac:dyDescent="0.25">
      <c r="A144" s="62"/>
      <c r="B144" s="58"/>
      <c r="C144" s="60"/>
      <c r="D144" s="60"/>
      <c r="E144" s="85"/>
    </row>
    <row r="145" spans="1:5" ht="15" customHeight="1" x14ac:dyDescent="0.2">
      <c r="B145" s="65" t="s">
        <v>67</v>
      </c>
      <c r="C145" s="65" t="s">
        <v>49</v>
      </c>
      <c r="D145" s="86" t="s">
        <v>50</v>
      </c>
      <c r="E145" s="48" t="s">
        <v>51</v>
      </c>
    </row>
    <row r="146" spans="1:5" ht="15" customHeight="1" x14ac:dyDescent="0.2">
      <c r="B146" s="144">
        <v>33034</v>
      </c>
      <c r="C146" s="170"/>
      <c r="D146" s="89" t="s">
        <v>68</v>
      </c>
      <c r="E146" s="90">
        <v>581924</v>
      </c>
    </row>
    <row r="147" spans="1:5" ht="15" customHeight="1" x14ac:dyDescent="0.2">
      <c r="B147" s="171"/>
      <c r="C147" s="71" t="s">
        <v>53</v>
      </c>
      <c r="D147" s="92"/>
      <c r="E147" s="93">
        <f>SUM(E146:E146)</f>
        <v>581924</v>
      </c>
    </row>
    <row r="148" spans="1:5" ht="15" customHeight="1" x14ac:dyDescent="0.25">
      <c r="A148" s="94"/>
      <c r="B148" s="95"/>
      <c r="C148" s="95"/>
      <c r="D148" s="95"/>
      <c r="E148" s="95"/>
    </row>
    <row r="149" spans="1:5" ht="15" customHeight="1" x14ac:dyDescent="0.25">
      <c r="A149" s="58" t="s">
        <v>16</v>
      </c>
      <c r="B149" s="60"/>
      <c r="C149" s="60"/>
      <c r="D149" s="60"/>
      <c r="E149" s="62"/>
    </row>
    <row r="150" spans="1:5" ht="15" customHeight="1" x14ac:dyDescent="0.2">
      <c r="A150" s="61" t="s">
        <v>65</v>
      </c>
      <c r="B150" s="60"/>
      <c r="C150" s="60"/>
      <c r="D150" s="60"/>
      <c r="E150" s="75" t="s">
        <v>66</v>
      </c>
    </row>
    <row r="151" spans="1:5" ht="15" customHeight="1" x14ac:dyDescent="0.2"/>
    <row r="152" spans="1:5" ht="15" customHeight="1" x14ac:dyDescent="0.2">
      <c r="B152" s="65" t="s">
        <v>67</v>
      </c>
      <c r="C152" s="65" t="s">
        <v>49</v>
      </c>
      <c r="D152" s="77" t="s">
        <v>50</v>
      </c>
      <c r="E152" s="65"/>
    </row>
    <row r="153" spans="1:5" ht="15" customHeight="1" x14ac:dyDescent="0.2">
      <c r="B153" s="144">
        <v>33034</v>
      </c>
      <c r="C153" s="170"/>
      <c r="D153" s="96" t="s">
        <v>69</v>
      </c>
      <c r="E153" s="90">
        <v>581924</v>
      </c>
    </row>
    <row r="154" spans="1:5" ht="15" customHeight="1" x14ac:dyDescent="0.2">
      <c r="A154" s="70"/>
      <c r="B154" s="186"/>
      <c r="C154" s="71" t="s">
        <v>53</v>
      </c>
      <c r="D154" s="113"/>
      <c r="E154" s="114">
        <f>SUM(E153:E153)</f>
        <v>581924</v>
      </c>
    </row>
    <row r="155" spans="1:5" ht="15" customHeight="1" x14ac:dyDescent="0.2"/>
    <row r="156" spans="1:5" ht="15" customHeight="1" x14ac:dyDescent="0.2"/>
    <row r="157" spans="1:5" ht="15" customHeight="1" x14ac:dyDescent="0.25">
      <c r="A157" s="38" t="s">
        <v>315</v>
      </c>
    </row>
    <row r="158" spans="1:5" ht="15" customHeight="1" x14ac:dyDescent="0.2">
      <c r="A158" s="201" t="s">
        <v>45</v>
      </c>
      <c r="B158" s="201"/>
      <c r="C158" s="201"/>
      <c r="D158" s="201"/>
      <c r="E158" s="201"/>
    </row>
    <row r="159" spans="1:5" ht="15" customHeight="1" x14ac:dyDescent="0.2">
      <c r="A159" s="201" t="s">
        <v>63</v>
      </c>
      <c r="B159" s="201"/>
      <c r="C159" s="201"/>
      <c r="D159" s="201"/>
      <c r="E159" s="201"/>
    </row>
    <row r="160" spans="1:5" ht="15" customHeight="1" x14ac:dyDescent="0.2">
      <c r="A160" s="202" t="s">
        <v>316</v>
      </c>
      <c r="B160" s="202"/>
      <c r="C160" s="202"/>
      <c r="D160" s="202"/>
      <c r="E160" s="202"/>
    </row>
    <row r="161" spans="1:5" ht="15" customHeight="1" x14ac:dyDescent="0.2">
      <c r="A161" s="202"/>
      <c r="B161" s="202"/>
      <c r="C161" s="202"/>
      <c r="D161" s="202"/>
      <c r="E161" s="202"/>
    </row>
    <row r="162" spans="1:5" ht="15" customHeight="1" x14ac:dyDescent="0.2">
      <c r="A162" s="202"/>
      <c r="B162" s="202"/>
      <c r="C162" s="202"/>
      <c r="D162" s="202"/>
      <c r="E162" s="202"/>
    </row>
    <row r="163" spans="1:5" ht="15" customHeight="1" x14ac:dyDescent="0.2">
      <c r="A163" s="202"/>
      <c r="B163" s="202"/>
      <c r="C163" s="202"/>
      <c r="D163" s="202"/>
      <c r="E163" s="202"/>
    </row>
    <row r="164" spans="1:5" ht="15" customHeight="1" x14ac:dyDescent="0.2">
      <c r="A164" s="202"/>
      <c r="B164" s="202"/>
      <c r="C164" s="202"/>
      <c r="D164" s="202"/>
      <c r="E164" s="202"/>
    </row>
    <row r="165" spans="1:5" ht="15" customHeight="1" x14ac:dyDescent="0.2">
      <c r="A165" s="202"/>
      <c r="B165" s="202"/>
      <c r="C165" s="202"/>
      <c r="D165" s="202"/>
      <c r="E165" s="202"/>
    </row>
    <row r="166" spans="1:5" ht="15" customHeight="1" x14ac:dyDescent="0.2">
      <c r="A166" s="82"/>
      <c r="B166" s="82"/>
      <c r="C166" s="82"/>
      <c r="D166" s="82"/>
      <c r="E166" s="82"/>
    </row>
    <row r="167" spans="1:5" ht="15" customHeight="1" x14ac:dyDescent="0.25">
      <c r="A167" s="58" t="s">
        <v>1</v>
      </c>
      <c r="B167" s="60"/>
      <c r="C167" s="60"/>
      <c r="D167" s="60"/>
      <c r="E167" s="60"/>
    </row>
    <row r="168" spans="1:5" ht="15" customHeight="1" x14ac:dyDescent="0.2">
      <c r="A168" s="61" t="s">
        <v>65</v>
      </c>
      <c r="B168" s="41"/>
      <c r="C168" s="41"/>
      <c r="D168" s="41"/>
      <c r="E168" s="83" t="s">
        <v>66</v>
      </c>
    </row>
    <row r="169" spans="1:5" ht="15" customHeight="1" x14ac:dyDescent="0.25">
      <c r="A169" s="84"/>
      <c r="B169" s="58"/>
      <c r="C169" s="60"/>
      <c r="D169" s="60"/>
      <c r="E169" s="85"/>
    </row>
    <row r="170" spans="1:5" ht="15" customHeight="1" x14ac:dyDescent="0.2">
      <c r="B170" s="65" t="s">
        <v>67</v>
      </c>
      <c r="C170" s="65" t="s">
        <v>49</v>
      </c>
      <c r="D170" s="86" t="s">
        <v>50</v>
      </c>
      <c r="E170" s="65" t="s">
        <v>51</v>
      </c>
    </row>
    <row r="171" spans="1:5" ht="15" customHeight="1" x14ac:dyDescent="0.2">
      <c r="B171" s="87">
        <v>103533063</v>
      </c>
      <c r="C171" s="88"/>
      <c r="D171" s="89" t="s">
        <v>68</v>
      </c>
      <c r="E171" s="90">
        <v>9126982.8599999994</v>
      </c>
    </row>
    <row r="172" spans="1:5" ht="15" customHeight="1" x14ac:dyDescent="0.2">
      <c r="B172" s="87">
        <v>103133063</v>
      </c>
      <c r="C172" s="88"/>
      <c r="D172" s="89" t="s">
        <v>68</v>
      </c>
      <c r="E172" s="90">
        <v>1610644.14</v>
      </c>
    </row>
    <row r="173" spans="1:5" ht="15" customHeight="1" x14ac:dyDescent="0.2">
      <c r="B173" s="91"/>
      <c r="C173" s="71" t="s">
        <v>53</v>
      </c>
      <c r="D173" s="92"/>
      <c r="E173" s="93">
        <f>SUM(E171:E172)</f>
        <v>10737627</v>
      </c>
    </row>
    <row r="174" spans="1:5" ht="15" customHeight="1" x14ac:dyDescent="0.25">
      <c r="A174" s="94"/>
      <c r="B174" s="95"/>
      <c r="C174" s="95"/>
      <c r="D174" s="95"/>
      <c r="E174" s="95"/>
    </row>
    <row r="175" spans="1:5" ht="15" customHeight="1" x14ac:dyDescent="0.25">
      <c r="A175" s="58" t="s">
        <v>16</v>
      </c>
      <c r="B175" s="60"/>
      <c r="C175" s="60"/>
      <c r="D175" s="60"/>
      <c r="E175" s="84"/>
    </row>
    <row r="176" spans="1:5" ht="15" customHeight="1" x14ac:dyDescent="0.2">
      <c r="A176" s="61" t="s">
        <v>65</v>
      </c>
      <c r="B176" s="41"/>
      <c r="C176" s="41"/>
      <c r="D176" s="41"/>
      <c r="E176" s="83" t="s">
        <v>66</v>
      </c>
    </row>
    <row r="177" spans="1:5" ht="15" customHeight="1" x14ac:dyDescent="0.25">
      <c r="A177" s="84"/>
      <c r="B177" s="58"/>
      <c r="C177" s="60"/>
      <c r="D177" s="60"/>
      <c r="E177" s="85"/>
    </row>
    <row r="178" spans="1:5" ht="15" customHeight="1" x14ac:dyDescent="0.2">
      <c r="B178" s="65" t="s">
        <v>67</v>
      </c>
      <c r="C178" s="65" t="s">
        <v>49</v>
      </c>
      <c r="D178" s="86" t="s">
        <v>50</v>
      </c>
      <c r="E178" s="65" t="s">
        <v>51</v>
      </c>
    </row>
    <row r="179" spans="1:5" ht="15" customHeight="1" x14ac:dyDescent="0.2">
      <c r="B179" s="87">
        <v>103533063</v>
      </c>
      <c r="C179" s="88"/>
      <c r="D179" s="96" t="s">
        <v>69</v>
      </c>
      <c r="E179" s="90">
        <f>732124.55+433014.64+615478.19+852684.29+999408.74+1225076.1+1318244.59+917185.69+625752.99+690444.79+717568.29</f>
        <v>9126982.8599999994</v>
      </c>
    </row>
    <row r="180" spans="1:5" ht="15" customHeight="1" x14ac:dyDescent="0.2">
      <c r="B180" s="87">
        <v>103133063</v>
      </c>
      <c r="C180" s="88"/>
      <c r="D180" s="96" t="s">
        <v>69</v>
      </c>
      <c r="E180" s="90">
        <v>1610644.14</v>
      </c>
    </row>
    <row r="181" spans="1:5" ht="15" customHeight="1" x14ac:dyDescent="0.2">
      <c r="B181" s="91"/>
      <c r="C181" s="71" t="s">
        <v>53</v>
      </c>
      <c r="D181" s="92"/>
      <c r="E181" s="93">
        <f>SUM(E179:E180)</f>
        <v>10737627</v>
      </c>
    </row>
    <row r="182" spans="1:5" ht="15" customHeight="1" x14ac:dyDescent="0.2"/>
    <row r="183" spans="1:5" ht="15" customHeight="1" x14ac:dyDescent="0.2"/>
    <row r="184" spans="1:5" ht="15" customHeight="1" x14ac:dyDescent="0.25">
      <c r="A184" s="38" t="s">
        <v>317</v>
      </c>
    </row>
    <row r="185" spans="1:5" ht="15" customHeight="1" x14ac:dyDescent="0.2">
      <c r="A185" s="201" t="s">
        <v>86</v>
      </c>
      <c r="B185" s="201"/>
      <c r="C185" s="201"/>
      <c r="D185" s="201"/>
      <c r="E185" s="201"/>
    </row>
    <row r="186" spans="1:5" ht="15" customHeight="1" x14ac:dyDescent="0.2">
      <c r="A186" s="202" t="s">
        <v>318</v>
      </c>
      <c r="B186" s="202"/>
      <c r="C186" s="202"/>
      <c r="D186" s="202"/>
      <c r="E186" s="202"/>
    </row>
    <row r="187" spans="1:5" ht="15" customHeight="1" x14ac:dyDescent="0.2">
      <c r="A187" s="202"/>
      <c r="B187" s="202"/>
      <c r="C187" s="202"/>
      <c r="D187" s="202"/>
      <c r="E187" s="202"/>
    </row>
    <row r="188" spans="1:5" ht="15" customHeight="1" x14ac:dyDescent="0.2">
      <c r="A188" s="202"/>
      <c r="B188" s="202"/>
      <c r="C188" s="202"/>
      <c r="D188" s="202"/>
      <c r="E188" s="202"/>
    </row>
    <row r="189" spans="1:5" ht="15" customHeight="1" x14ac:dyDescent="0.2">
      <c r="A189" s="202"/>
      <c r="B189" s="202"/>
      <c r="C189" s="202"/>
      <c r="D189" s="202"/>
      <c r="E189" s="202"/>
    </row>
    <row r="190" spans="1:5" ht="15" customHeight="1" x14ac:dyDescent="0.2">
      <c r="A190" s="202"/>
      <c r="B190" s="202"/>
      <c r="C190" s="202"/>
      <c r="D190" s="202"/>
      <c r="E190" s="202"/>
    </row>
    <row r="191" spans="1:5" ht="15" customHeight="1" x14ac:dyDescent="0.2">
      <c r="A191" s="202"/>
      <c r="B191" s="202"/>
      <c r="C191" s="202"/>
      <c r="D191" s="202"/>
      <c r="E191" s="202"/>
    </row>
    <row r="192" spans="1:5" ht="15" customHeight="1" x14ac:dyDescent="0.2">
      <c r="A192" s="202"/>
      <c r="B192" s="202"/>
      <c r="C192" s="202"/>
      <c r="D192" s="202"/>
      <c r="E192" s="202"/>
    </row>
    <row r="193" spans="1:5" ht="15" customHeight="1" x14ac:dyDescent="0.2">
      <c r="A193" s="202"/>
      <c r="B193" s="202"/>
      <c r="C193" s="202"/>
      <c r="D193" s="202"/>
      <c r="E193" s="202"/>
    </row>
    <row r="194" spans="1:5" ht="15" customHeight="1" x14ac:dyDescent="0.2"/>
    <row r="195" spans="1:5" ht="15" customHeight="1" x14ac:dyDescent="0.25">
      <c r="A195" s="58" t="s">
        <v>1</v>
      </c>
      <c r="B195" s="60"/>
      <c r="C195" s="60"/>
      <c r="D195" s="60"/>
      <c r="E195" s="60"/>
    </row>
    <row r="196" spans="1:5" ht="15" customHeight="1" x14ac:dyDescent="0.2">
      <c r="A196" s="61" t="s">
        <v>65</v>
      </c>
      <c r="B196" s="60"/>
      <c r="C196" s="60"/>
      <c r="D196" s="60"/>
      <c r="E196" s="75" t="s">
        <v>66</v>
      </c>
    </row>
    <row r="197" spans="1:5" ht="15" customHeight="1" x14ac:dyDescent="0.25">
      <c r="A197" s="62"/>
      <c r="B197" s="58"/>
      <c r="C197" s="60"/>
      <c r="D197" s="60"/>
      <c r="E197" s="85"/>
    </row>
    <row r="198" spans="1:5" ht="15" customHeight="1" x14ac:dyDescent="0.2">
      <c r="B198" s="65" t="s">
        <v>67</v>
      </c>
      <c r="C198" s="65" t="s">
        <v>49</v>
      </c>
      <c r="D198" s="86" t="s">
        <v>50</v>
      </c>
      <c r="E198" s="65" t="s">
        <v>51</v>
      </c>
    </row>
    <row r="199" spans="1:5" ht="15" customHeight="1" x14ac:dyDescent="0.2">
      <c r="B199" s="144">
        <v>33049</v>
      </c>
      <c r="C199" s="170"/>
      <c r="D199" s="89" t="s">
        <v>68</v>
      </c>
      <c r="E199" s="90">
        <v>-1718</v>
      </c>
    </row>
    <row r="200" spans="1:5" ht="15" customHeight="1" x14ac:dyDescent="0.2">
      <c r="B200" s="171"/>
      <c r="C200" s="71" t="s">
        <v>53</v>
      </c>
      <c r="D200" s="92"/>
      <c r="E200" s="93">
        <f>SUM(E199:E199)</f>
        <v>-1718</v>
      </c>
    </row>
    <row r="201" spans="1:5" ht="15" customHeight="1" x14ac:dyDescent="0.25">
      <c r="A201" s="94"/>
      <c r="B201" s="95"/>
      <c r="C201" s="95"/>
      <c r="D201" s="95"/>
      <c r="E201" s="95"/>
    </row>
    <row r="202" spans="1:5" ht="15" customHeight="1" x14ac:dyDescent="0.25">
      <c r="A202" s="58" t="s">
        <v>16</v>
      </c>
      <c r="B202" s="60"/>
      <c r="C202" s="60"/>
      <c r="D202" s="60"/>
      <c r="E202" s="62"/>
    </row>
    <row r="203" spans="1:5" ht="15" customHeight="1" x14ac:dyDescent="0.2">
      <c r="A203" s="61" t="s">
        <v>65</v>
      </c>
      <c r="B203" s="60"/>
      <c r="C203" s="60"/>
      <c r="D203" s="60"/>
      <c r="E203" s="75" t="s">
        <v>66</v>
      </c>
    </row>
    <row r="204" spans="1:5" ht="15" customHeight="1" x14ac:dyDescent="0.2"/>
    <row r="205" spans="1:5" ht="15" customHeight="1" x14ac:dyDescent="0.2">
      <c r="B205" s="65" t="s">
        <v>67</v>
      </c>
      <c r="C205" s="65" t="s">
        <v>49</v>
      </c>
      <c r="D205" s="86" t="s">
        <v>50</v>
      </c>
      <c r="E205" s="65" t="s">
        <v>51</v>
      </c>
    </row>
    <row r="206" spans="1:5" ht="15" customHeight="1" x14ac:dyDescent="0.2">
      <c r="B206" s="144">
        <v>33049</v>
      </c>
      <c r="C206" s="170"/>
      <c r="D206" s="89" t="s">
        <v>241</v>
      </c>
      <c r="E206" s="90">
        <v>-1718</v>
      </c>
    </row>
    <row r="207" spans="1:5" ht="15" customHeight="1" x14ac:dyDescent="0.2">
      <c r="B207" s="171"/>
      <c r="C207" s="71" t="s">
        <v>53</v>
      </c>
      <c r="D207" s="92"/>
      <c r="E207" s="93">
        <f>SUM(E206:E206)</f>
        <v>-1718</v>
      </c>
    </row>
    <row r="208" spans="1:5" ht="15" customHeight="1" x14ac:dyDescent="0.2"/>
    <row r="209" spans="1:5" ht="15" customHeight="1" x14ac:dyDescent="0.25">
      <c r="A209" s="38" t="s">
        <v>319</v>
      </c>
    </row>
    <row r="210" spans="1:5" ht="15" customHeight="1" x14ac:dyDescent="0.2">
      <c r="A210" s="201" t="s">
        <v>86</v>
      </c>
      <c r="B210" s="201"/>
      <c r="C210" s="201"/>
      <c r="D210" s="201"/>
      <c r="E210" s="201"/>
    </row>
    <row r="211" spans="1:5" ht="15" customHeight="1" x14ac:dyDescent="0.2">
      <c r="A211" s="202" t="s">
        <v>320</v>
      </c>
      <c r="B211" s="202"/>
      <c r="C211" s="202"/>
      <c r="D211" s="202"/>
      <c r="E211" s="202"/>
    </row>
    <row r="212" spans="1:5" ht="15" customHeight="1" x14ac:dyDescent="0.2">
      <c r="A212" s="202"/>
      <c r="B212" s="202"/>
      <c r="C212" s="202"/>
      <c r="D212" s="202"/>
      <c r="E212" s="202"/>
    </row>
    <row r="213" spans="1:5" ht="15" customHeight="1" x14ac:dyDescent="0.2">
      <c r="A213" s="202"/>
      <c r="B213" s="202"/>
      <c r="C213" s="202"/>
      <c r="D213" s="202"/>
      <c r="E213" s="202"/>
    </row>
    <row r="214" spans="1:5" ht="15" customHeight="1" x14ac:dyDescent="0.2">
      <c r="A214" s="202"/>
      <c r="B214" s="202"/>
      <c r="C214" s="202"/>
      <c r="D214" s="202"/>
      <c r="E214" s="202"/>
    </row>
    <row r="215" spans="1:5" ht="15" customHeight="1" x14ac:dyDescent="0.2">
      <c r="A215" s="202"/>
      <c r="B215" s="202"/>
      <c r="C215" s="202"/>
      <c r="D215" s="202"/>
      <c r="E215" s="202"/>
    </row>
    <row r="216" spans="1:5" ht="15" customHeight="1" x14ac:dyDescent="0.2">
      <c r="A216" s="202"/>
      <c r="B216" s="202"/>
      <c r="C216" s="202"/>
      <c r="D216" s="202"/>
      <c r="E216" s="202"/>
    </row>
    <row r="217" spans="1:5" ht="15" customHeight="1" x14ac:dyDescent="0.2">
      <c r="A217" s="202"/>
      <c r="B217" s="202"/>
      <c r="C217" s="202"/>
      <c r="D217" s="202"/>
      <c r="E217" s="202"/>
    </row>
    <row r="218" spans="1:5" ht="15" customHeight="1" x14ac:dyDescent="0.2">
      <c r="A218" s="202"/>
      <c r="B218" s="202"/>
      <c r="C218" s="202"/>
      <c r="D218" s="202"/>
      <c r="E218" s="202"/>
    </row>
    <row r="219" spans="1:5" ht="15" customHeight="1" x14ac:dyDescent="0.2">
      <c r="A219" s="202"/>
      <c r="B219" s="202"/>
      <c r="C219" s="202"/>
      <c r="D219" s="202"/>
      <c r="E219" s="202"/>
    </row>
    <row r="220" spans="1:5" ht="15" customHeight="1" x14ac:dyDescent="0.2"/>
    <row r="221" spans="1:5" ht="15" customHeight="1" x14ac:dyDescent="0.25">
      <c r="A221" s="58" t="s">
        <v>1</v>
      </c>
      <c r="B221" s="60"/>
      <c r="C221" s="60"/>
      <c r="D221" s="60"/>
      <c r="E221" s="60"/>
    </row>
    <row r="222" spans="1:5" ht="15" customHeight="1" x14ac:dyDescent="0.2">
      <c r="A222" s="61" t="s">
        <v>65</v>
      </c>
      <c r="B222" s="41"/>
      <c r="C222" s="41"/>
      <c r="D222" s="41"/>
      <c r="E222" s="83" t="s">
        <v>66</v>
      </c>
    </row>
    <row r="223" spans="1:5" ht="15" customHeight="1" x14ac:dyDescent="0.25">
      <c r="A223" s="62"/>
      <c r="B223" s="58"/>
      <c r="C223" s="60"/>
      <c r="D223" s="60"/>
      <c r="E223" s="85"/>
    </row>
    <row r="224" spans="1:5" ht="15" customHeight="1" x14ac:dyDescent="0.2">
      <c r="A224" s="43"/>
      <c r="B224" s="65" t="s">
        <v>67</v>
      </c>
      <c r="C224" s="65" t="s">
        <v>49</v>
      </c>
      <c r="D224" s="86" t="s">
        <v>50</v>
      </c>
      <c r="E224" s="65" t="s">
        <v>51</v>
      </c>
    </row>
    <row r="225" spans="1:5" ht="15" customHeight="1" x14ac:dyDescent="0.2">
      <c r="A225" s="43"/>
      <c r="B225" s="144">
        <v>33068</v>
      </c>
      <c r="C225" s="170"/>
      <c r="D225" s="89" t="s">
        <v>68</v>
      </c>
      <c r="E225" s="90">
        <v>-509646.85</v>
      </c>
    </row>
    <row r="226" spans="1:5" ht="15" customHeight="1" x14ac:dyDescent="0.2">
      <c r="A226" s="43"/>
      <c r="B226" s="171"/>
      <c r="C226" s="71" t="s">
        <v>53</v>
      </c>
      <c r="D226" s="92"/>
      <c r="E226" s="93">
        <f>SUM(E225:E225)</f>
        <v>-509646.85</v>
      </c>
    </row>
    <row r="227" spans="1:5" ht="15" customHeight="1" x14ac:dyDescent="0.2">
      <c r="A227" s="43"/>
      <c r="B227" s="70"/>
      <c r="C227" s="187"/>
      <c r="D227" s="60"/>
      <c r="E227" s="188"/>
    </row>
    <row r="228" spans="1:5" ht="15" customHeight="1" x14ac:dyDescent="0.25">
      <c r="A228" s="58" t="s">
        <v>16</v>
      </c>
      <c r="B228" s="60"/>
      <c r="C228" s="60"/>
      <c r="D228" s="60"/>
      <c r="E228" s="62"/>
    </row>
    <row r="229" spans="1:5" ht="15" customHeight="1" x14ac:dyDescent="0.2">
      <c r="A229" s="61" t="s">
        <v>65</v>
      </c>
      <c r="B229" s="41"/>
      <c r="C229" s="41"/>
      <c r="D229" s="41"/>
      <c r="E229" s="83" t="s">
        <v>66</v>
      </c>
    </row>
    <row r="230" spans="1:5" ht="15" customHeight="1" x14ac:dyDescent="0.2">
      <c r="A230" s="43"/>
      <c r="B230" s="43"/>
      <c r="C230" s="43"/>
      <c r="D230" s="43"/>
      <c r="E230" s="43"/>
    </row>
    <row r="231" spans="1:5" ht="15" customHeight="1" x14ac:dyDescent="0.2">
      <c r="A231" s="43"/>
      <c r="B231" s="189"/>
      <c r="C231" s="65" t="s">
        <v>49</v>
      </c>
      <c r="D231" s="47" t="s">
        <v>54</v>
      </c>
      <c r="E231" s="65" t="s">
        <v>51</v>
      </c>
    </row>
    <row r="232" spans="1:5" ht="15" customHeight="1" x14ac:dyDescent="0.2">
      <c r="A232" s="43"/>
      <c r="B232" s="190"/>
      <c r="C232" s="170">
        <v>3113</v>
      </c>
      <c r="D232" s="133" t="s">
        <v>122</v>
      </c>
      <c r="E232" s="90">
        <v>-509646.85</v>
      </c>
    </row>
    <row r="233" spans="1:5" ht="15" customHeight="1" x14ac:dyDescent="0.2">
      <c r="A233" s="43"/>
      <c r="B233" s="191"/>
      <c r="C233" s="71" t="s">
        <v>53</v>
      </c>
      <c r="D233" s="92"/>
      <c r="E233" s="93">
        <f>SUM(E232:E232)</f>
        <v>-509646.85</v>
      </c>
    </row>
    <row r="234" spans="1:5" ht="15" customHeight="1" x14ac:dyDescent="0.2"/>
    <row r="235" spans="1:5" ht="15" customHeight="1" x14ac:dyDescent="0.2"/>
    <row r="236" spans="1:5" ht="15" customHeight="1" x14ac:dyDescent="0.25">
      <c r="A236" s="38" t="s">
        <v>321</v>
      </c>
    </row>
    <row r="237" spans="1:5" ht="15" customHeight="1" x14ac:dyDescent="0.2">
      <c r="A237" s="201" t="s">
        <v>86</v>
      </c>
      <c r="B237" s="201"/>
      <c r="C237" s="201"/>
      <c r="D237" s="201"/>
      <c r="E237" s="201"/>
    </row>
    <row r="238" spans="1:5" ht="15" customHeight="1" x14ac:dyDescent="0.2">
      <c r="A238" s="202" t="s">
        <v>322</v>
      </c>
      <c r="B238" s="202"/>
      <c r="C238" s="202"/>
      <c r="D238" s="202"/>
      <c r="E238" s="202"/>
    </row>
    <row r="239" spans="1:5" ht="15" customHeight="1" x14ac:dyDescent="0.2">
      <c r="A239" s="202"/>
      <c r="B239" s="202"/>
      <c r="C239" s="202"/>
      <c r="D239" s="202"/>
      <c r="E239" s="202"/>
    </row>
    <row r="240" spans="1:5" ht="15" customHeight="1" x14ac:dyDescent="0.2">
      <c r="A240" s="202"/>
      <c r="B240" s="202"/>
      <c r="C240" s="202"/>
      <c r="D240" s="202"/>
      <c r="E240" s="202"/>
    </row>
    <row r="241" spans="1:5" ht="15" customHeight="1" x14ac:dyDescent="0.2">
      <c r="A241" s="202"/>
      <c r="B241" s="202"/>
      <c r="C241" s="202"/>
      <c r="D241" s="202"/>
      <c r="E241" s="202"/>
    </row>
    <row r="242" spans="1:5" ht="15" customHeight="1" x14ac:dyDescent="0.2">
      <c r="A242" s="202"/>
      <c r="B242" s="202"/>
      <c r="C242" s="202"/>
      <c r="D242" s="202"/>
      <c r="E242" s="202"/>
    </row>
    <row r="243" spans="1:5" ht="15" customHeight="1" x14ac:dyDescent="0.2">
      <c r="A243" s="202"/>
      <c r="B243" s="202"/>
      <c r="C243" s="202"/>
      <c r="D243" s="202"/>
      <c r="E243" s="202"/>
    </row>
    <row r="244" spans="1:5" ht="15" customHeight="1" x14ac:dyDescent="0.2">
      <c r="A244" s="202"/>
      <c r="B244" s="202"/>
      <c r="C244" s="202"/>
      <c r="D244" s="202"/>
      <c r="E244" s="202"/>
    </row>
    <row r="245" spans="1:5" ht="15" customHeight="1" x14ac:dyDescent="0.2">
      <c r="A245" s="202"/>
      <c r="B245" s="202"/>
      <c r="C245" s="202"/>
      <c r="D245" s="202"/>
      <c r="E245" s="202"/>
    </row>
    <row r="246" spans="1:5" ht="15" customHeight="1" x14ac:dyDescent="0.25">
      <c r="A246" s="38"/>
    </row>
    <row r="247" spans="1:5" ht="15" customHeight="1" x14ac:dyDescent="0.25">
      <c r="A247" s="58" t="s">
        <v>1</v>
      </c>
      <c r="B247" s="60"/>
      <c r="C247" s="60"/>
      <c r="D247" s="60"/>
      <c r="E247" s="60"/>
    </row>
    <row r="248" spans="1:5" ht="15" customHeight="1" x14ac:dyDescent="0.2">
      <c r="A248" s="61" t="s">
        <v>65</v>
      </c>
      <c r="B248" s="60"/>
      <c r="C248" s="60"/>
      <c r="D248" s="60"/>
      <c r="E248" s="75" t="s">
        <v>66</v>
      </c>
    </row>
    <row r="249" spans="1:5" ht="15" customHeight="1" x14ac:dyDescent="0.25">
      <c r="A249" s="62"/>
      <c r="B249" s="58"/>
      <c r="C249" s="60"/>
      <c r="D249" s="60"/>
      <c r="E249" s="85"/>
    </row>
    <row r="250" spans="1:5" ht="15" customHeight="1" x14ac:dyDescent="0.2">
      <c r="B250" s="65" t="s">
        <v>67</v>
      </c>
      <c r="C250" s="65" t="s">
        <v>49</v>
      </c>
      <c r="D250" s="86" t="s">
        <v>50</v>
      </c>
      <c r="E250" s="48" t="s">
        <v>51</v>
      </c>
    </row>
    <row r="251" spans="1:5" ht="15" customHeight="1" x14ac:dyDescent="0.2">
      <c r="B251" s="144">
        <v>33075</v>
      </c>
      <c r="C251" s="170"/>
      <c r="D251" s="89" t="s">
        <v>68</v>
      </c>
      <c r="E251" s="90">
        <v>-12690</v>
      </c>
    </row>
    <row r="252" spans="1:5" ht="15" customHeight="1" x14ac:dyDescent="0.2">
      <c r="B252" s="171"/>
      <c r="C252" s="71" t="s">
        <v>53</v>
      </c>
      <c r="D252" s="92"/>
      <c r="E252" s="93">
        <f>SUM(E251:E251)</f>
        <v>-12690</v>
      </c>
    </row>
    <row r="253" spans="1:5" ht="15" customHeight="1" x14ac:dyDescent="0.25">
      <c r="A253" s="94"/>
      <c r="B253" s="95"/>
      <c r="C253" s="95"/>
      <c r="D253" s="95"/>
      <c r="E253" s="95"/>
    </row>
    <row r="254" spans="1:5" ht="15" customHeight="1" x14ac:dyDescent="0.25">
      <c r="A254" s="58" t="s">
        <v>16</v>
      </c>
      <c r="B254" s="60"/>
      <c r="C254" s="60"/>
      <c r="D254" s="60"/>
      <c r="E254" s="62"/>
    </row>
    <row r="255" spans="1:5" ht="15" customHeight="1" x14ac:dyDescent="0.2">
      <c r="A255" s="61" t="s">
        <v>65</v>
      </c>
      <c r="B255" s="60"/>
      <c r="C255" s="60"/>
      <c r="D255" s="60"/>
      <c r="E255" s="75" t="s">
        <v>66</v>
      </c>
    </row>
    <row r="256" spans="1:5" ht="15" customHeight="1" x14ac:dyDescent="0.2"/>
    <row r="257" spans="1:5" ht="15" customHeight="1" x14ac:dyDescent="0.2">
      <c r="C257" s="65" t="s">
        <v>49</v>
      </c>
      <c r="D257" s="192" t="s">
        <v>54</v>
      </c>
      <c r="E257" s="65" t="s">
        <v>51</v>
      </c>
    </row>
    <row r="258" spans="1:5" ht="15" customHeight="1" x14ac:dyDescent="0.2">
      <c r="C258" s="193">
        <v>3113</v>
      </c>
      <c r="D258" s="133" t="s">
        <v>122</v>
      </c>
      <c r="E258" s="134">
        <v>-12690</v>
      </c>
    </row>
    <row r="259" spans="1:5" ht="15" customHeight="1" x14ac:dyDescent="0.2">
      <c r="C259" s="71" t="s">
        <v>53</v>
      </c>
      <c r="D259" s="113"/>
      <c r="E259" s="114">
        <f>SUM(E258:E258)</f>
        <v>-12690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38" t="s">
        <v>323</v>
      </c>
    </row>
    <row r="263" spans="1:5" ht="15" customHeight="1" x14ac:dyDescent="0.2">
      <c r="A263" s="201" t="s">
        <v>45</v>
      </c>
      <c r="B263" s="201"/>
      <c r="C263" s="201"/>
      <c r="D263" s="201"/>
      <c r="E263" s="201"/>
    </row>
    <row r="264" spans="1:5" ht="15" customHeight="1" x14ac:dyDescent="0.2">
      <c r="A264" s="202" t="s">
        <v>512</v>
      </c>
      <c r="B264" s="202"/>
      <c r="C264" s="202"/>
      <c r="D264" s="202"/>
      <c r="E264" s="202"/>
    </row>
    <row r="265" spans="1:5" ht="15" customHeight="1" x14ac:dyDescent="0.2">
      <c r="A265" s="202"/>
      <c r="B265" s="202"/>
      <c r="C265" s="202"/>
      <c r="D265" s="202"/>
      <c r="E265" s="202"/>
    </row>
    <row r="266" spans="1:5" ht="15" customHeight="1" x14ac:dyDescent="0.2">
      <c r="A266" s="202"/>
      <c r="B266" s="202"/>
      <c r="C266" s="202"/>
      <c r="D266" s="202"/>
      <c r="E266" s="202"/>
    </row>
    <row r="267" spans="1:5" ht="15" customHeight="1" x14ac:dyDescent="0.2">
      <c r="A267" s="202"/>
      <c r="B267" s="202"/>
      <c r="C267" s="202"/>
      <c r="D267" s="202"/>
      <c r="E267" s="202"/>
    </row>
    <row r="268" spans="1:5" ht="15" customHeight="1" x14ac:dyDescent="0.2">
      <c r="A268" s="202"/>
      <c r="B268" s="202"/>
      <c r="C268" s="202"/>
      <c r="D268" s="202"/>
      <c r="E268" s="202"/>
    </row>
    <row r="269" spans="1:5" ht="15" customHeight="1" x14ac:dyDescent="0.2">
      <c r="A269" s="202"/>
      <c r="B269" s="202"/>
      <c r="C269" s="202"/>
      <c r="D269" s="202"/>
      <c r="E269" s="202"/>
    </row>
    <row r="270" spans="1:5" ht="15" customHeight="1" x14ac:dyDescent="0.2">
      <c r="A270" s="202"/>
      <c r="B270" s="202"/>
      <c r="C270" s="202"/>
      <c r="D270" s="202"/>
      <c r="E270" s="202"/>
    </row>
    <row r="271" spans="1:5" ht="15" customHeight="1" x14ac:dyDescent="0.2">
      <c r="A271" s="202"/>
      <c r="B271" s="202"/>
      <c r="C271" s="202"/>
      <c r="D271" s="202"/>
      <c r="E271" s="202"/>
    </row>
    <row r="272" spans="1:5" ht="15" customHeight="1" x14ac:dyDescent="0.2">
      <c r="A272" s="108"/>
      <c r="B272" s="108"/>
      <c r="C272" s="108"/>
      <c r="D272" s="108"/>
      <c r="E272" s="108"/>
    </row>
    <row r="273" spans="1:5" ht="15" customHeight="1" x14ac:dyDescent="0.25">
      <c r="A273" s="40" t="s">
        <v>1</v>
      </c>
      <c r="B273" s="41"/>
      <c r="C273" s="41"/>
      <c r="D273" s="41"/>
      <c r="E273" s="41"/>
    </row>
    <row r="274" spans="1:5" ht="15" customHeight="1" x14ac:dyDescent="0.2">
      <c r="A274" s="42" t="s">
        <v>47</v>
      </c>
      <c r="E274" t="s">
        <v>48</v>
      </c>
    </row>
    <row r="275" spans="1:5" ht="15" customHeight="1" x14ac:dyDescent="0.25">
      <c r="B275" s="40"/>
      <c r="C275" s="41"/>
      <c r="D275" s="41"/>
      <c r="E275" s="44"/>
    </row>
    <row r="276" spans="1:5" ht="15" customHeight="1" x14ac:dyDescent="0.2">
      <c r="A276" s="45"/>
      <c r="B276" s="45"/>
      <c r="C276" s="46" t="s">
        <v>49</v>
      </c>
      <c r="D276" s="47" t="s">
        <v>50</v>
      </c>
      <c r="E276" s="65" t="s">
        <v>51</v>
      </c>
    </row>
    <row r="277" spans="1:5" ht="15" customHeight="1" x14ac:dyDescent="0.2">
      <c r="A277" s="67"/>
      <c r="B277" s="109"/>
      <c r="C277" s="68"/>
      <c r="D277" s="101" t="s">
        <v>91</v>
      </c>
      <c r="E277" s="90">
        <v>8020954.29</v>
      </c>
    </row>
    <row r="278" spans="1:5" ht="15" customHeight="1" x14ac:dyDescent="0.2">
      <c r="A278" s="67"/>
      <c r="B278" s="109"/>
      <c r="C278" s="71" t="s">
        <v>53</v>
      </c>
      <c r="D278" s="92"/>
      <c r="E278" s="93">
        <f>SUM(E277:E277)</f>
        <v>8020954.29</v>
      </c>
    </row>
    <row r="279" spans="1:5" ht="15" customHeight="1" x14ac:dyDescent="0.2"/>
    <row r="280" spans="1:5" ht="15" customHeight="1" x14ac:dyDescent="0.25">
      <c r="A280" s="58" t="s">
        <v>16</v>
      </c>
      <c r="B280" s="60"/>
      <c r="C280" s="60"/>
      <c r="D280" s="43"/>
      <c r="E280" s="43"/>
    </row>
    <row r="281" spans="1:5" ht="15" customHeight="1" x14ac:dyDescent="0.2">
      <c r="A281" s="61" t="s">
        <v>80</v>
      </c>
      <c r="B281" s="60"/>
      <c r="C281" s="60"/>
      <c r="D281" s="60"/>
      <c r="E281" s="75" t="s">
        <v>92</v>
      </c>
    </row>
    <row r="282" spans="1:5" ht="15" customHeight="1" x14ac:dyDescent="0.2">
      <c r="A282" s="62"/>
      <c r="B282" s="110"/>
      <c r="C282" s="60"/>
      <c r="D282" s="62"/>
      <c r="E282" s="111"/>
    </row>
    <row r="283" spans="1:5" ht="15" customHeight="1" x14ac:dyDescent="0.2">
      <c r="B283" s="45"/>
      <c r="C283" s="65" t="s">
        <v>49</v>
      </c>
      <c r="D283" s="77" t="s">
        <v>54</v>
      </c>
      <c r="E283" s="65" t="s">
        <v>51</v>
      </c>
    </row>
    <row r="284" spans="1:5" ht="15" customHeight="1" x14ac:dyDescent="0.2">
      <c r="B284" s="112"/>
      <c r="C284" s="68">
        <v>6172</v>
      </c>
      <c r="D284" s="69" t="s">
        <v>61</v>
      </c>
      <c r="E284" s="90">
        <f>701.21+11920.49</f>
        <v>12621.7</v>
      </c>
    </row>
    <row r="285" spans="1:5" ht="15" customHeight="1" x14ac:dyDescent="0.2">
      <c r="B285" s="112"/>
      <c r="C285" s="68">
        <v>6172</v>
      </c>
      <c r="D285" s="69" t="s">
        <v>93</v>
      </c>
      <c r="E285" s="90">
        <f>3025+51425+441882.37+7512000.22</f>
        <v>8008332.5899999999</v>
      </c>
    </row>
    <row r="286" spans="1:5" ht="15" customHeight="1" x14ac:dyDescent="0.2">
      <c r="B286" s="107"/>
      <c r="C286" s="71" t="s">
        <v>53</v>
      </c>
      <c r="D286" s="113"/>
      <c r="E286" s="114">
        <f>SUM(E284:E285)</f>
        <v>8020954.29</v>
      </c>
    </row>
    <row r="287" spans="1:5" ht="15" customHeight="1" x14ac:dyDescent="0.2"/>
    <row r="288" spans="1:5" ht="15" customHeight="1" x14ac:dyDescent="0.2"/>
    <row r="289" spans="1:5" ht="15" customHeight="1" x14ac:dyDescent="0.25">
      <c r="A289" s="38" t="s">
        <v>324</v>
      </c>
    </row>
    <row r="290" spans="1:5" ht="15" customHeight="1" x14ac:dyDescent="0.2">
      <c r="A290" s="201" t="s">
        <v>45</v>
      </c>
      <c r="B290" s="201"/>
      <c r="C290" s="201"/>
      <c r="D290" s="201"/>
      <c r="E290" s="201"/>
    </row>
    <row r="291" spans="1:5" ht="15" customHeight="1" x14ac:dyDescent="0.2">
      <c r="A291" s="202" t="s">
        <v>513</v>
      </c>
      <c r="B291" s="202"/>
      <c r="C291" s="202"/>
      <c r="D291" s="202"/>
      <c r="E291" s="202"/>
    </row>
    <row r="292" spans="1:5" ht="15" customHeight="1" x14ac:dyDescent="0.2">
      <c r="A292" s="202"/>
      <c r="B292" s="202"/>
      <c r="C292" s="202"/>
      <c r="D292" s="202"/>
      <c r="E292" s="202"/>
    </row>
    <row r="293" spans="1:5" ht="15" customHeight="1" x14ac:dyDescent="0.2">
      <c r="A293" s="202"/>
      <c r="B293" s="202"/>
      <c r="C293" s="202"/>
      <c r="D293" s="202"/>
      <c r="E293" s="202"/>
    </row>
    <row r="294" spans="1:5" ht="15" customHeight="1" x14ac:dyDescent="0.2">
      <c r="A294" s="202"/>
      <c r="B294" s="202"/>
      <c r="C294" s="202"/>
      <c r="D294" s="202"/>
      <c r="E294" s="202"/>
    </row>
    <row r="295" spans="1:5" ht="15" customHeight="1" x14ac:dyDescent="0.2">
      <c r="A295" s="202"/>
      <c r="B295" s="202"/>
      <c r="C295" s="202"/>
      <c r="D295" s="202"/>
      <c r="E295" s="202"/>
    </row>
    <row r="296" spans="1:5" ht="15" customHeight="1" x14ac:dyDescent="0.2">
      <c r="A296" s="202"/>
      <c r="B296" s="202"/>
      <c r="C296" s="202"/>
      <c r="D296" s="202"/>
      <c r="E296" s="202"/>
    </row>
    <row r="297" spans="1:5" ht="15" customHeight="1" x14ac:dyDescent="0.2">
      <c r="A297" s="202"/>
      <c r="B297" s="202"/>
      <c r="C297" s="202"/>
      <c r="D297" s="202"/>
      <c r="E297" s="202"/>
    </row>
    <row r="298" spans="1:5" ht="15" customHeight="1" x14ac:dyDescent="0.2">
      <c r="A298" s="108"/>
      <c r="B298" s="108"/>
      <c r="C298" s="108"/>
      <c r="D298" s="108"/>
      <c r="E298" s="108"/>
    </row>
    <row r="299" spans="1:5" ht="15" customHeight="1" x14ac:dyDescent="0.25">
      <c r="A299" s="40" t="s">
        <v>1</v>
      </c>
      <c r="B299" s="41"/>
      <c r="C299" s="41"/>
      <c r="D299" s="41"/>
      <c r="E299" s="41"/>
    </row>
    <row r="300" spans="1:5" ht="15" customHeight="1" x14ac:dyDescent="0.2">
      <c r="A300" s="42" t="s">
        <v>47</v>
      </c>
      <c r="E300" t="s">
        <v>48</v>
      </c>
    </row>
    <row r="301" spans="1:5" ht="15" customHeight="1" x14ac:dyDescent="0.25">
      <c r="B301" s="40"/>
      <c r="C301" s="41"/>
      <c r="D301" s="41"/>
      <c r="E301" s="44"/>
    </row>
    <row r="302" spans="1:5" ht="15" customHeight="1" x14ac:dyDescent="0.2">
      <c r="A302" s="45"/>
      <c r="B302" s="45"/>
      <c r="C302" s="46" t="s">
        <v>49</v>
      </c>
      <c r="D302" s="47" t="s">
        <v>50</v>
      </c>
      <c r="E302" s="65" t="s">
        <v>51</v>
      </c>
    </row>
    <row r="303" spans="1:5" ht="15" customHeight="1" x14ac:dyDescent="0.2">
      <c r="A303" s="67"/>
      <c r="B303" s="109"/>
      <c r="C303" s="68"/>
      <c r="D303" s="101" t="s">
        <v>91</v>
      </c>
      <c r="E303" s="90">
        <v>3617934.14</v>
      </c>
    </row>
    <row r="304" spans="1:5" ht="15" customHeight="1" x14ac:dyDescent="0.2">
      <c r="A304" s="67"/>
      <c r="B304" s="109"/>
      <c r="C304" s="71" t="s">
        <v>53</v>
      </c>
      <c r="D304" s="92"/>
      <c r="E304" s="93">
        <f>SUM(E303:E303)</f>
        <v>3617934.14</v>
      </c>
    </row>
    <row r="305" spans="1:5" ht="15" customHeight="1" x14ac:dyDescent="0.2"/>
    <row r="306" spans="1:5" ht="15" customHeight="1" x14ac:dyDescent="0.25">
      <c r="A306" s="58" t="s">
        <v>16</v>
      </c>
      <c r="B306" s="60"/>
      <c r="C306" s="60"/>
      <c r="D306" s="43"/>
      <c r="E306" s="43"/>
    </row>
    <row r="307" spans="1:5" ht="15" customHeight="1" x14ac:dyDescent="0.2">
      <c r="A307" s="61" t="s">
        <v>73</v>
      </c>
      <c r="B307" s="41"/>
      <c r="C307" s="41"/>
      <c r="D307" s="41"/>
      <c r="E307" s="83" t="s">
        <v>96</v>
      </c>
    </row>
    <row r="308" spans="1:5" ht="15" customHeight="1" x14ac:dyDescent="0.2">
      <c r="A308" s="62"/>
      <c r="B308" s="110"/>
      <c r="C308" s="60"/>
      <c r="D308" s="62"/>
      <c r="E308" s="111"/>
    </row>
    <row r="309" spans="1:5" ht="15" customHeight="1" x14ac:dyDescent="0.2">
      <c r="B309" s="45"/>
      <c r="C309" s="65" t="s">
        <v>49</v>
      </c>
      <c r="D309" s="77" t="s">
        <v>54</v>
      </c>
      <c r="E309" s="65" t="s">
        <v>51</v>
      </c>
    </row>
    <row r="310" spans="1:5" ht="15" customHeight="1" x14ac:dyDescent="0.2">
      <c r="B310" s="112"/>
      <c r="C310" s="68">
        <v>2212</v>
      </c>
      <c r="D310" s="69" t="s">
        <v>93</v>
      </c>
      <c r="E310" s="90">
        <f>3416937.8+200996.34</f>
        <v>3617934.1399999997</v>
      </c>
    </row>
    <row r="311" spans="1:5" ht="15" customHeight="1" x14ac:dyDescent="0.2">
      <c r="B311" s="107"/>
      <c r="C311" s="71" t="s">
        <v>53</v>
      </c>
      <c r="D311" s="113"/>
      <c r="E311" s="93">
        <f>SUM(E310:E310)</f>
        <v>3617934.1399999997</v>
      </c>
    </row>
    <row r="312" spans="1:5" ht="15" customHeight="1" x14ac:dyDescent="0.2"/>
    <row r="313" spans="1:5" ht="15" customHeight="1" x14ac:dyDescent="0.2"/>
    <row r="314" spans="1:5" ht="15" customHeight="1" x14ac:dyDescent="0.25">
      <c r="A314" s="38" t="s">
        <v>325</v>
      </c>
    </row>
    <row r="315" spans="1:5" ht="15" customHeight="1" x14ac:dyDescent="0.2">
      <c r="A315" s="201" t="s">
        <v>45</v>
      </c>
      <c r="B315" s="201"/>
      <c r="C315" s="201"/>
      <c r="D315" s="201"/>
      <c r="E315" s="201"/>
    </row>
    <row r="316" spans="1:5" ht="15" customHeight="1" x14ac:dyDescent="0.2">
      <c r="A316" s="202" t="s">
        <v>514</v>
      </c>
      <c r="B316" s="202"/>
      <c r="C316" s="202"/>
      <c r="D316" s="202"/>
      <c r="E316" s="202"/>
    </row>
    <row r="317" spans="1:5" ht="15" customHeight="1" x14ac:dyDescent="0.2">
      <c r="A317" s="202"/>
      <c r="B317" s="202"/>
      <c r="C317" s="202"/>
      <c r="D317" s="202"/>
      <c r="E317" s="202"/>
    </row>
    <row r="318" spans="1:5" ht="15" customHeight="1" x14ac:dyDescent="0.2">
      <c r="A318" s="202"/>
      <c r="B318" s="202"/>
      <c r="C318" s="202"/>
      <c r="D318" s="202"/>
      <c r="E318" s="202"/>
    </row>
    <row r="319" spans="1:5" ht="15" customHeight="1" x14ac:dyDescent="0.2">
      <c r="A319" s="202"/>
      <c r="B319" s="202"/>
      <c r="C319" s="202"/>
      <c r="D319" s="202"/>
      <c r="E319" s="202"/>
    </row>
    <row r="320" spans="1:5" ht="15" customHeight="1" x14ac:dyDescent="0.2">
      <c r="A320" s="202"/>
      <c r="B320" s="202"/>
      <c r="C320" s="202"/>
      <c r="D320" s="202"/>
      <c r="E320" s="202"/>
    </row>
    <row r="321" spans="1:5" ht="15" customHeight="1" x14ac:dyDescent="0.2">
      <c r="A321" s="202"/>
      <c r="B321" s="202"/>
      <c r="C321" s="202"/>
      <c r="D321" s="202"/>
      <c r="E321" s="202"/>
    </row>
    <row r="322" spans="1:5" ht="15" customHeight="1" x14ac:dyDescent="0.2">
      <c r="A322" s="202"/>
      <c r="B322" s="202"/>
      <c r="C322" s="202"/>
      <c r="D322" s="202"/>
      <c r="E322" s="202"/>
    </row>
    <row r="323" spans="1:5" ht="15" customHeight="1" x14ac:dyDescent="0.2">
      <c r="A323" s="202"/>
      <c r="B323" s="202"/>
      <c r="C323" s="202"/>
      <c r="D323" s="202"/>
      <c r="E323" s="202"/>
    </row>
    <row r="324" spans="1:5" ht="15" customHeight="1" x14ac:dyDescent="0.2">
      <c r="A324" s="108"/>
      <c r="B324" s="108"/>
      <c r="C324" s="108"/>
      <c r="D324" s="108"/>
      <c r="E324" s="108"/>
    </row>
    <row r="325" spans="1:5" ht="15" customHeight="1" x14ac:dyDescent="0.25">
      <c r="A325" s="40" t="s">
        <v>1</v>
      </c>
      <c r="B325" s="41"/>
      <c r="C325" s="41"/>
      <c r="D325" s="41"/>
      <c r="E325" s="41"/>
    </row>
    <row r="326" spans="1:5" ht="15" customHeight="1" x14ac:dyDescent="0.2">
      <c r="A326" s="42" t="s">
        <v>47</v>
      </c>
      <c r="E326" t="s">
        <v>48</v>
      </c>
    </row>
    <row r="327" spans="1:5" ht="15" customHeight="1" x14ac:dyDescent="0.25">
      <c r="B327" s="40"/>
      <c r="C327" s="41"/>
      <c r="D327" s="41"/>
      <c r="E327" s="44"/>
    </row>
    <row r="328" spans="1:5" ht="15" customHeight="1" x14ac:dyDescent="0.2">
      <c r="A328" s="45"/>
      <c r="B328" s="45"/>
      <c r="C328" s="46" t="s">
        <v>49</v>
      </c>
      <c r="D328" s="47" t="s">
        <v>50</v>
      </c>
      <c r="E328" s="65" t="s">
        <v>51</v>
      </c>
    </row>
    <row r="329" spans="1:5" ht="15" customHeight="1" x14ac:dyDescent="0.2">
      <c r="A329" s="67"/>
      <c r="B329" s="109"/>
      <c r="C329" s="68"/>
      <c r="D329" s="101" t="s">
        <v>91</v>
      </c>
      <c r="E329" s="90">
        <v>5324978.53</v>
      </c>
    </row>
    <row r="330" spans="1:5" ht="15" customHeight="1" x14ac:dyDescent="0.2">
      <c r="A330" s="67"/>
      <c r="B330" s="109"/>
      <c r="C330" s="71" t="s">
        <v>53</v>
      </c>
      <c r="D330" s="92"/>
      <c r="E330" s="93">
        <f>SUM(E329:E329)</f>
        <v>5324978.53</v>
      </c>
    </row>
    <row r="331" spans="1:5" ht="15" customHeight="1" x14ac:dyDescent="0.2"/>
    <row r="332" spans="1:5" ht="15" customHeight="1" x14ac:dyDescent="0.25">
      <c r="A332" s="58" t="s">
        <v>16</v>
      </c>
      <c r="B332" s="60"/>
      <c r="C332" s="60"/>
      <c r="D332" s="43"/>
      <c r="E332" s="43"/>
    </row>
    <row r="333" spans="1:5" ht="15" customHeight="1" x14ac:dyDescent="0.2">
      <c r="A333" s="61" t="s">
        <v>73</v>
      </c>
      <c r="B333" s="41"/>
      <c r="C333" s="41"/>
      <c r="D333" s="41"/>
      <c r="E333" s="83" t="s">
        <v>74</v>
      </c>
    </row>
    <row r="334" spans="1:5" ht="15" customHeight="1" x14ac:dyDescent="0.2">
      <c r="A334" s="62"/>
      <c r="B334" s="110"/>
      <c r="C334" s="60"/>
      <c r="D334" s="62"/>
      <c r="E334" s="111"/>
    </row>
    <row r="335" spans="1:5" ht="15" customHeight="1" x14ac:dyDescent="0.2">
      <c r="B335" s="45"/>
      <c r="C335" s="65" t="s">
        <v>49</v>
      </c>
      <c r="D335" s="77" t="s">
        <v>54</v>
      </c>
      <c r="E335" s="65" t="s">
        <v>51</v>
      </c>
    </row>
    <row r="336" spans="1:5" ht="15" customHeight="1" x14ac:dyDescent="0.2">
      <c r="B336" s="112"/>
      <c r="C336" s="68">
        <v>3315</v>
      </c>
      <c r="D336" s="69" t="s">
        <v>93</v>
      </c>
      <c r="E336" s="90">
        <f>5029146.39+295832.14</f>
        <v>5324978.5299999993</v>
      </c>
    </row>
    <row r="337" spans="1:5" ht="15" customHeight="1" x14ac:dyDescent="0.2">
      <c r="B337" s="107"/>
      <c r="C337" s="71" t="s">
        <v>53</v>
      </c>
      <c r="D337" s="113"/>
      <c r="E337" s="114">
        <f>SUM(E336:E336)</f>
        <v>5324978.5299999993</v>
      </c>
    </row>
    <row r="338" spans="1:5" ht="15" customHeight="1" x14ac:dyDescent="0.2"/>
    <row r="339" spans="1:5" ht="15" customHeight="1" x14ac:dyDescent="0.2"/>
    <row r="340" spans="1:5" ht="15" customHeight="1" x14ac:dyDescent="0.25">
      <c r="A340" s="38" t="s">
        <v>326</v>
      </c>
    </row>
    <row r="341" spans="1:5" ht="15" customHeight="1" x14ac:dyDescent="0.2">
      <c r="A341" s="201" t="s">
        <v>45</v>
      </c>
      <c r="B341" s="201"/>
      <c r="C341" s="201"/>
      <c r="D341" s="201"/>
      <c r="E341" s="201"/>
    </row>
    <row r="342" spans="1:5" ht="15" customHeight="1" x14ac:dyDescent="0.2">
      <c r="A342" s="202" t="s">
        <v>515</v>
      </c>
      <c r="B342" s="202"/>
      <c r="C342" s="202"/>
      <c r="D342" s="202"/>
      <c r="E342" s="202"/>
    </row>
    <row r="343" spans="1:5" ht="15" customHeight="1" x14ac:dyDescent="0.2">
      <c r="A343" s="202"/>
      <c r="B343" s="202"/>
      <c r="C343" s="202"/>
      <c r="D343" s="202"/>
      <c r="E343" s="202"/>
    </row>
    <row r="344" spans="1:5" ht="15" customHeight="1" x14ac:dyDescent="0.2">
      <c r="A344" s="202"/>
      <c r="B344" s="202"/>
      <c r="C344" s="202"/>
      <c r="D344" s="202"/>
      <c r="E344" s="202"/>
    </row>
    <row r="345" spans="1:5" ht="15" customHeight="1" x14ac:dyDescent="0.2">
      <c r="A345" s="202"/>
      <c r="B345" s="202"/>
      <c r="C345" s="202"/>
      <c r="D345" s="202"/>
      <c r="E345" s="202"/>
    </row>
    <row r="346" spans="1:5" ht="15" customHeight="1" x14ac:dyDescent="0.2">
      <c r="A346" s="202"/>
      <c r="B346" s="202"/>
      <c r="C346" s="202"/>
      <c r="D346" s="202"/>
      <c r="E346" s="202"/>
    </row>
    <row r="347" spans="1:5" ht="15" customHeight="1" x14ac:dyDescent="0.2">
      <c r="A347" s="202"/>
      <c r="B347" s="202"/>
      <c r="C347" s="202"/>
      <c r="D347" s="202"/>
      <c r="E347" s="202"/>
    </row>
    <row r="348" spans="1:5" ht="15" customHeight="1" x14ac:dyDescent="0.2">
      <c r="A348" s="202"/>
      <c r="B348" s="202"/>
      <c r="C348" s="202"/>
      <c r="D348" s="202"/>
      <c r="E348" s="202"/>
    </row>
    <row r="349" spans="1:5" ht="15" customHeight="1" x14ac:dyDescent="0.2">
      <c r="A349" s="108"/>
      <c r="B349" s="108"/>
      <c r="C349" s="108"/>
      <c r="D349" s="108"/>
      <c r="E349" s="108"/>
    </row>
    <row r="350" spans="1:5" ht="15" customHeight="1" x14ac:dyDescent="0.25">
      <c r="A350" s="40" t="s">
        <v>1</v>
      </c>
      <c r="B350" s="41"/>
      <c r="C350" s="41"/>
      <c r="D350" s="41"/>
      <c r="E350" s="41"/>
    </row>
    <row r="351" spans="1:5" ht="15" customHeight="1" x14ac:dyDescent="0.2">
      <c r="A351" s="42" t="s">
        <v>47</v>
      </c>
      <c r="E351" t="s">
        <v>48</v>
      </c>
    </row>
    <row r="352" spans="1:5" ht="15" customHeight="1" x14ac:dyDescent="0.25">
      <c r="B352" s="40"/>
      <c r="C352" s="41"/>
      <c r="D352" s="41"/>
      <c r="E352" s="44"/>
    </row>
    <row r="353" spans="1:5" ht="15" customHeight="1" x14ac:dyDescent="0.2">
      <c r="A353" s="45"/>
      <c r="B353" s="45"/>
      <c r="C353" s="46" t="s">
        <v>49</v>
      </c>
      <c r="D353" s="47" t="s">
        <v>50</v>
      </c>
      <c r="E353" s="65" t="s">
        <v>51</v>
      </c>
    </row>
    <row r="354" spans="1:5" ht="15" customHeight="1" x14ac:dyDescent="0.2">
      <c r="A354" s="67"/>
      <c r="B354" s="109"/>
      <c r="C354" s="68"/>
      <c r="D354" s="101" t="s">
        <v>91</v>
      </c>
      <c r="E354" s="90">
        <v>1286030.3700000001</v>
      </c>
    </row>
    <row r="355" spans="1:5" ht="15" customHeight="1" x14ac:dyDescent="0.2">
      <c r="A355" s="67"/>
      <c r="B355" s="109"/>
      <c r="C355" s="71" t="s">
        <v>53</v>
      </c>
      <c r="D355" s="92"/>
      <c r="E355" s="93">
        <f>SUM(E354:E354)</f>
        <v>1286030.3700000001</v>
      </c>
    </row>
    <row r="356" spans="1:5" ht="15" customHeight="1" x14ac:dyDescent="0.2"/>
    <row r="357" spans="1:5" ht="15" customHeight="1" x14ac:dyDescent="0.25">
      <c r="A357" s="58" t="s">
        <v>16</v>
      </c>
      <c r="B357" s="60"/>
      <c r="C357" s="60"/>
      <c r="D357" s="43"/>
      <c r="E357" s="43"/>
    </row>
    <row r="358" spans="1:5" ht="15" customHeight="1" x14ac:dyDescent="0.2">
      <c r="A358" s="61" t="s">
        <v>73</v>
      </c>
      <c r="B358" s="41"/>
      <c r="C358" s="41"/>
      <c r="D358" s="41"/>
      <c r="E358" s="83" t="s">
        <v>96</v>
      </c>
    </row>
    <row r="359" spans="1:5" ht="15" customHeight="1" x14ac:dyDescent="0.2">
      <c r="A359" s="62"/>
      <c r="B359" s="110"/>
      <c r="C359" s="60"/>
      <c r="D359" s="62"/>
      <c r="E359" s="111"/>
    </row>
    <row r="360" spans="1:5" ht="15" customHeight="1" x14ac:dyDescent="0.2">
      <c r="B360" s="45"/>
      <c r="C360" s="65" t="s">
        <v>49</v>
      </c>
      <c r="D360" s="77" t="s">
        <v>54</v>
      </c>
      <c r="E360" s="65" t="s">
        <v>51</v>
      </c>
    </row>
    <row r="361" spans="1:5" ht="15" customHeight="1" x14ac:dyDescent="0.2">
      <c r="B361" s="112"/>
      <c r="C361" s="68">
        <v>2212</v>
      </c>
      <c r="D361" s="69" t="s">
        <v>93</v>
      </c>
      <c r="E361" s="90">
        <f>1214584.24+71446.13</f>
        <v>1286030.3700000001</v>
      </c>
    </row>
    <row r="362" spans="1:5" ht="15" customHeight="1" x14ac:dyDescent="0.2">
      <c r="B362" s="107"/>
      <c r="C362" s="71" t="s">
        <v>53</v>
      </c>
      <c r="D362" s="113"/>
      <c r="E362" s="114">
        <f>SUM(E361:E361)</f>
        <v>1286030.3700000001</v>
      </c>
    </row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8" t="s">
        <v>327</v>
      </c>
    </row>
    <row r="367" spans="1:5" ht="15" customHeight="1" x14ac:dyDescent="0.2">
      <c r="A367" s="201" t="s">
        <v>45</v>
      </c>
      <c r="B367" s="201"/>
      <c r="C367" s="201"/>
      <c r="D367" s="201"/>
      <c r="E367" s="201"/>
    </row>
    <row r="368" spans="1:5" ht="15" customHeight="1" x14ac:dyDescent="0.2">
      <c r="A368" s="202" t="s">
        <v>516</v>
      </c>
      <c r="B368" s="202"/>
      <c r="C368" s="202"/>
      <c r="D368" s="202"/>
      <c r="E368" s="202"/>
    </row>
    <row r="369" spans="1:5" ht="15" customHeight="1" x14ac:dyDescent="0.2">
      <c r="A369" s="202"/>
      <c r="B369" s="202"/>
      <c r="C369" s="202"/>
      <c r="D369" s="202"/>
      <c r="E369" s="202"/>
    </row>
    <row r="370" spans="1:5" ht="15" customHeight="1" x14ac:dyDescent="0.2">
      <c r="A370" s="202"/>
      <c r="B370" s="202"/>
      <c r="C370" s="202"/>
      <c r="D370" s="202"/>
      <c r="E370" s="202"/>
    </row>
    <row r="371" spans="1:5" ht="15" customHeight="1" x14ac:dyDescent="0.2">
      <c r="A371" s="202"/>
      <c r="B371" s="202"/>
      <c r="C371" s="202"/>
      <c r="D371" s="202"/>
      <c r="E371" s="202"/>
    </row>
    <row r="372" spans="1:5" ht="15" customHeight="1" x14ac:dyDescent="0.2">
      <c r="A372" s="202"/>
      <c r="B372" s="202"/>
      <c r="C372" s="202"/>
      <c r="D372" s="202"/>
      <c r="E372" s="202"/>
    </row>
    <row r="373" spans="1:5" ht="15" customHeight="1" x14ac:dyDescent="0.2">
      <c r="A373" s="202"/>
      <c r="B373" s="202"/>
      <c r="C373" s="202"/>
      <c r="D373" s="202"/>
      <c r="E373" s="202"/>
    </row>
    <row r="374" spans="1:5" ht="15" customHeight="1" x14ac:dyDescent="0.2">
      <c r="A374" s="202"/>
      <c r="B374" s="202"/>
      <c r="C374" s="202"/>
      <c r="D374" s="202"/>
      <c r="E374" s="202"/>
    </row>
    <row r="375" spans="1:5" ht="15" customHeight="1" x14ac:dyDescent="0.2">
      <c r="A375" s="202"/>
      <c r="B375" s="202"/>
      <c r="C375" s="202"/>
      <c r="D375" s="202"/>
      <c r="E375" s="202"/>
    </row>
    <row r="376" spans="1:5" ht="15" customHeight="1" x14ac:dyDescent="0.2">
      <c r="A376" s="108"/>
      <c r="B376" s="108"/>
      <c r="C376" s="108"/>
      <c r="D376" s="108"/>
      <c r="E376" s="108"/>
    </row>
    <row r="377" spans="1:5" ht="15" customHeight="1" x14ac:dyDescent="0.25">
      <c r="A377" s="40" t="s">
        <v>1</v>
      </c>
      <c r="B377" s="41"/>
      <c r="C377" s="41"/>
      <c r="D377" s="41"/>
      <c r="E377" s="41"/>
    </row>
    <row r="378" spans="1:5" ht="15" customHeight="1" x14ac:dyDescent="0.2">
      <c r="A378" s="42" t="s">
        <v>47</v>
      </c>
      <c r="E378" t="s">
        <v>48</v>
      </c>
    </row>
    <row r="379" spans="1:5" ht="15" customHeight="1" x14ac:dyDescent="0.25">
      <c r="B379" s="40"/>
      <c r="C379" s="41"/>
      <c r="D379" s="41"/>
      <c r="E379" s="44"/>
    </row>
    <row r="380" spans="1:5" ht="15" customHeight="1" x14ac:dyDescent="0.2">
      <c r="A380" s="45"/>
      <c r="B380" s="45"/>
      <c r="C380" s="46" t="s">
        <v>49</v>
      </c>
      <c r="D380" s="47" t="s">
        <v>50</v>
      </c>
      <c r="E380" s="65" t="s">
        <v>51</v>
      </c>
    </row>
    <row r="381" spans="1:5" ht="15" customHeight="1" x14ac:dyDescent="0.2">
      <c r="A381" s="67"/>
      <c r="B381" s="109"/>
      <c r="C381" s="68"/>
      <c r="D381" s="101" t="s">
        <v>91</v>
      </c>
      <c r="E381" s="90">
        <v>10390.09</v>
      </c>
    </row>
    <row r="382" spans="1:5" ht="15" customHeight="1" x14ac:dyDescent="0.2">
      <c r="A382" s="67"/>
      <c r="B382" s="109"/>
      <c r="C382" s="71" t="s">
        <v>53</v>
      </c>
      <c r="D382" s="92"/>
      <c r="E382" s="93">
        <f>SUM(E381:E381)</f>
        <v>10390.09</v>
      </c>
    </row>
    <row r="383" spans="1:5" ht="15" customHeight="1" x14ac:dyDescent="0.2"/>
    <row r="384" spans="1:5" ht="15" customHeight="1" x14ac:dyDescent="0.25">
      <c r="A384" s="58" t="s">
        <v>16</v>
      </c>
      <c r="B384" s="60"/>
      <c r="C384" s="60"/>
      <c r="D384" s="43"/>
      <c r="E384" s="43"/>
    </row>
    <row r="385" spans="1:5" ht="15" customHeight="1" x14ac:dyDescent="0.2">
      <c r="A385" s="61" t="s">
        <v>73</v>
      </c>
      <c r="B385" s="41"/>
      <c r="C385" s="41"/>
      <c r="D385" s="41"/>
      <c r="E385" s="83" t="s">
        <v>74</v>
      </c>
    </row>
    <row r="386" spans="1:5" ht="15" customHeight="1" x14ac:dyDescent="0.2">
      <c r="A386" s="62"/>
      <c r="B386" s="110"/>
      <c r="C386" s="60"/>
      <c r="D386" s="62"/>
      <c r="E386" s="111"/>
    </row>
    <row r="387" spans="1:5" ht="15" customHeight="1" x14ac:dyDescent="0.2">
      <c r="B387" s="45"/>
      <c r="C387" s="65" t="s">
        <v>49</v>
      </c>
      <c r="D387" s="77" t="s">
        <v>54</v>
      </c>
      <c r="E387" s="65" t="s">
        <v>51</v>
      </c>
    </row>
    <row r="388" spans="1:5" ht="15" customHeight="1" x14ac:dyDescent="0.2">
      <c r="B388" s="112"/>
      <c r="C388" s="68">
        <v>3122</v>
      </c>
      <c r="D388" s="69" t="s">
        <v>93</v>
      </c>
      <c r="E388" s="90">
        <v>10390.09</v>
      </c>
    </row>
    <row r="389" spans="1:5" ht="15" customHeight="1" x14ac:dyDescent="0.2">
      <c r="B389" s="107"/>
      <c r="C389" s="71" t="s">
        <v>53</v>
      </c>
      <c r="D389" s="113"/>
      <c r="E389" s="114">
        <f>SUM(E388:E388)</f>
        <v>10390.09</v>
      </c>
    </row>
    <row r="390" spans="1:5" ht="15" customHeight="1" x14ac:dyDescent="0.2"/>
    <row r="391" spans="1:5" ht="15" customHeight="1" x14ac:dyDescent="0.2"/>
    <row r="392" spans="1:5" ht="15" customHeight="1" x14ac:dyDescent="0.25">
      <c r="A392" s="38" t="s">
        <v>328</v>
      </c>
    </row>
    <row r="393" spans="1:5" ht="15" customHeight="1" x14ac:dyDescent="0.2">
      <c r="A393" s="201" t="s">
        <v>45</v>
      </c>
      <c r="B393" s="201"/>
      <c r="C393" s="201"/>
      <c r="D393" s="201"/>
      <c r="E393" s="201"/>
    </row>
    <row r="394" spans="1:5" ht="15" customHeight="1" x14ac:dyDescent="0.2">
      <c r="A394" s="202" t="s">
        <v>517</v>
      </c>
      <c r="B394" s="202"/>
      <c r="C394" s="202"/>
      <c r="D394" s="202"/>
      <c r="E394" s="202"/>
    </row>
    <row r="395" spans="1:5" ht="15" customHeight="1" x14ac:dyDescent="0.2">
      <c r="A395" s="202"/>
      <c r="B395" s="202"/>
      <c r="C395" s="202"/>
      <c r="D395" s="202"/>
      <c r="E395" s="202"/>
    </row>
    <row r="396" spans="1:5" ht="15" customHeight="1" x14ac:dyDescent="0.2">
      <c r="A396" s="202"/>
      <c r="B396" s="202"/>
      <c r="C396" s="202"/>
      <c r="D396" s="202"/>
      <c r="E396" s="202"/>
    </row>
    <row r="397" spans="1:5" ht="15" customHeight="1" x14ac:dyDescent="0.2">
      <c r="A397" s="202"/>
      <c r="B397" s="202"/>
      <c r="C397" s="202"/>
      <c r="D397" s="202"/>
      <c r="E397" s="202"/>
    </row>
    <row r="398" spans="1:5" ht="15" customHeight="1" x14ac:dyDescent="0.2">
      <c r="A398" s="202"/>
      <c r="B398" s="202"/>
      <c r="C398" s="202"/>
      <c r="D398" s="202"/>
      <c r="E398" s="202"/>
    </row>
    <row r="399" spans="1:5" ht="15" customHeight="1" x14ac:dyDescent="0.2">
      <c r="A399" s="202"/>
      <c r="B399" s="202"/>
      <c r="C399" s="202"/>
      <c r="D399" s="202"/>
      <c r="E399" s="202"/>
    </row>
    <row r="400" spans="1:5" ht="15" customHeight="1" x14ac:dyDescent="0.2">
      <c r="A400" s="202"/>
      <c r="B400" s="202"/>
      <c r="C400" s="202"/>
      <c r="D400" s="202"/>
      <c r="E400" s="202"/>
    </row>
    <row r="401" spans="1:5" ht="15" customHeight="1" x14ac:dyDescent="0.2">
      <c r="A401" s="202"/>
      <c r="B401" s="202"/>
      <c r="C401" s="202"/>
      <c r="D401" s="202"/>
      <c r="E401" s="202"/>
    </row>
    <row r="402" spans="1:5" ht="15" customHeight="1" x14ac:dyDescent="0.2">
      <c r="A402" s="202"/>
      <c r="B402" s="202"/>
      <c r="C402" s="202"/>
      <c r="D402" s="202"/>
      <c r="E402" s="202"/>
    </row>
    <row r="403" spans="1:5" ht="15" customHeight="1" x14ac:dyDescent="0.2">
      <c r="A403" s="202"/>
      <c r="B403" s="202"/>
      <c r="C403" s="202"/>
      <c r="D403" s="202"/>
      <c r="E403" s="202"/>
    </row>
    <row r="404" spans="1:5" ht="15" customHeight="1" x14ac:dyDescent="0.2">
      <c r="A404" s="202"/>
      <c r="B404" s="202"/>
      <c r="C404" s="202"/>
      <c r="D404" s="202"/>
      <c r="E404" s="202"/>
    </row>
    <row r="405" spans="1:5" ht="15" customHeight="1" x14ac:dyDescent="0.2">
      <c r="A405" s="202"/>
      <c r="B405" s="202"/>
      <c r="C405" s="202"/>
      <c r="D405" s="202"/>
      <c r="E405" s="202"/>
    </row>
    <row r="406" spans="1:5" ht="15" customHeight="1" x14ac:dyDescent="0.2">
      <c r="A406" s="202"/>
      <c r="B406" s="202"/>
      <c r="C406" s="202"/>
      <c r="D406" s="202"/>
      <c r="E406" s="202"/>
    </row>
    <row r="407" spans="1:5" ht="15" customHeight="1" x14ac:dyDescent="0.2">
      <c r="A407" s="108"/>
      <c r="B407" s="108"/>
      <c r="C407" s="108"/>
      <c r="D407" s="108"/>
      <c r="E407" s="108"/>
    </row>
    <row r="408" spans="1:5" ht="15" customHeight="1" x14ac:dyDescent="0.25">
      <c r="A408" s="40" t="s">
        <v>1</v>
      </c>
      <c r="B408" s="41"/>
      <c r="C408" s="41"/>
      <c r="D408" s="41"/>
      <c r="E408" s="41"/>
    </row>
    <row r="409" spans="1:5" ht="15" customHeight="1" x14ac:dyDescent="0.2">
      <c r="A409" s="42" t="s">
        <v>47</v>
      </c>
      <c r="E409" t="s">
        <v>48</v>
      </c>
    </row>
    <row r="410" spans="1:5" ht="15" customHeight="1" x14ac:dyDescent="0.25">
      <c r="B410" s="40"/>
      <c r="C410" s="41"/>
      <c r="D410" s="41"/>
      <c r="E410" s="44"/>
    </row>
    <row r="411" spans="1:5" ht="15" customHeight="1" x14ac:dyDescent="0.2">
      <c r="A411" s="45"/>
      <c r="B411" s="45"/>
      <c r="C411" s="46" t="s">
        <v>49</v>
      </c>
      <c r="D411" s="47" t="s">
        <v>50</v>
      </c>
      <c r="E411" s="65" t="s">
        <v>51</v>
      </c>
    </row>
    <row r="412" spans="1:5" ht="15" customHeight="1" x14ac:dyDescent="0.2">
      <c r="A412" s="67"/>
      <c r="B412" s="109"/>
      <c r="C412" s="68"/>
      <c r="D412" s="101" t="s">
        <v>91</v>
      </c>
      <c r="E412" s="90">
        <f>261418.64+169890.96+11740.5+11740.5+11740.5+11740.5</f>
        <v>478271.6</v>
      </c>
    </row>
    <row r="413" spans="1:5" ht="15" customHeight="1" x14ac:dyDescent="0.2">
      <c r="A413" s="67"/>
      <c r="B413" s="109"/>
      <c r="C413" s="71" t="s">
        <v>53</v>
      </c>
      <c r="D413" s="92"/>
      <c r="E413" s="93">
        <f>SUM(E412:E412)</f>
        <v>478271.6</v>
      </c>
    </row>
    <row r="414" spans="1:5" ht="15" customHeight="1" x14ac:dyDescent="0.2"/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58" t="s">
        <v>16</v>
      </c>
      <c r="B418" s="60"/>
      <c r="C418" s="60"/>
      <c r="D418" s="43"/>
      <c r="E418" s="43"/>
    </row>
    <row r="419" spans="1:5" ht="15" customHeight="1" x14ac:dyDescent="0.2">
      <c r="A419" s="61" t="s">
        <v>73</v>
      </c>
      <c r="B419" s="41"/>
      <c r="C419" s="41"/>
      <c r="D419" s="41"/>
      <c r="E419" s="83" t="s">
        <v>74</v>
      </c>
    </row>
    <row r="420" spans="1:5" ht="15" customHeight="1" x14ac:dyDescent="0.2">
      <c r="A420" s="62"/>
      <c r="B420" s="110"/>
      <c r="C420" s="60"/>
      <c r="D420" s="62"/>
      <c r="E420" s="111"/>
    </row>
    <row r="421" spans="1:5" ht="15" customHeight="1" x14ac:dyDescent="0.2">
      <c r="B421" s="45"/>
      <c r="C421" s="65" t="s">
        <v>49</v>
      </c>
      <c r="D421" s="77" t="s">
        <v>54</v>
      </c>
      <c r="E421" s="65" t="s">
        <v>51</v>
      </c>
    </row>
    <row r="422" spans="1:5" ht="15" customHeight="1" x14ac:dyDescent="0.2">
      <c r="B422" s="112"/>
      <c r="C422" s="68">
        <v>4357</v>
      </c>
      <c r="D422" s="69" t="s">
        <v>93</v>
      </c>
      <c r="E422" s="90">
        <f>246895.38+14523.26+160452.57+9438.39+11088.25+652.25+11088.25+652.25+11088.25+652.25+11088.25+652.25</f>
        <v>478271.60000000003</v>
      </c>
    </row>
    <row r="423" spans="1:5" ht="15" customHeight="1" x14ac:dyDescent="0.2">
      <c r="B423" s="107"/>
      <c r="C423" s="71" t="s">
        <v>53</v>
      </c>
      <c r="D423" s="113"/>
      <c r="E423" s="114">
        <f>SUM(E422:E422)</f>
        <v>478271.60000000003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8" t="s">
        <v>329</v>
      </c>
    </row>
    <row r="427" spans="1:5" ht="15" customHeight="1" x14ac:dyDescent="0.2">
      <c r="A427" s="201" t="s">
        <v>45</v>
      </c>
      <c r="B427" s="201"/>
      <c r="C427" s="201"/>
      <c r="D427" s="201"/>
      <c r="E427" s="201"/>
    </row>
    <row r="428" spans="1:5" ht="15" customHeight="1" x14ac:dyDescent="0.2">
      <c r="A428" s="202" t="s">
        <v>518</v>
      </c>
      <c r="B428" s="202"/>
      <c r="C428" s="202"/>
      <c r="D428" s="202"/>
      <c r="E428" s="202"/>
    </row>
    <row r="429" spans="1:5" ht="15" customHeight="1" x14ac:dyDescent="0.2">
      <c r="A429" s="202"/>
      <c r="B429" s="202"/>
      <c r="C429" s="202"/>
      <c r="D429" s="202"/>
      <c r="E429" s="202"/>
    </row>
    <row r="430" spans="1:5" ht="15" customHeight="1" x14ac:dyDescent="0.2">
      <c r="A430" s="202"/>
      <c r="B430" s="202"/>
      <c r="C430" s="202"/>
      <c r="D430" s="202"/>
      <c r="E430" s="202"/>
    </row>
    <row r="431" spans="1:5" ht="15" customHeight="1" x14ac:dyDescent="0.2">
      <c r="A431" s="202"/>
      <c r="B431" s="202"/>
      <c r="C431" s="202"/>
      <c r="D431" s="202"/>
      <c r="E431" s="202"/>
    </row>
    <row r="432" spans="1:5" ht="15" customHeight="1" x14ac:dyDescent="0.2">
      <c r="A432" s="202"/>
      <c r="B432" s="202"/>
      <c r="C432" s="202"/>
      <c r="D432" s="202"/>
      <c r="E432" s="202"/>
    </row>
    <row r="433" spans="1:5" ht="15" customHeight="1" x14ac:dyDescent="0.2">
      <c r="A433" s="202"/>
      <c r="B433" s="202"/>
      <c r="C433" s="202"/>
      <c r="D433" s="202"/>
      <c r="E433" s="202"/>
    </row>
    <row r="434" spans="1:5" ht="15" customHeight="1" x14ac:dyDescent="0.2">
      <c r="A434" s="202"/>
      <c r="B434" s="202"/>
      <c r="C434" s="202"/>
      <c r="D434" s="202"/>
      <c r="E434" s="202"/>
    </row>
    <row r="435" spans="1:5" ht="15" customHeight="1" x14ac:dyDescent="0.2">
      <c r="A435" s="202"/>
      <c r="B435" s="202"/>
      <c r="C435" s="202"/>
      <c r="D435" s="202"/>
      <c r="E435" s="202"/>
    </row>
    <row r="436" spans="1:5" ht="15" customHeight="1" x14ac:dyDescent="0.2">
      <c r="A436" s="202"/>
      <c r="B436" s="202"/>
      <c r="C436" s="202"/>
      <c r="D436" s="202"/>
      <c r="E436" s="202"/>
    </row>
    <row r="437" spans="1:5" ht="15" customHeight="1" x14ac:dyDescent="0.2">
      <c r="A437" s="108"/>
      <c r="B437" s="108"/>
      <c r="C437" s="108"/>
      <c r="D437" s="108"/>
      <c r="E437" s="108"/>
    </row>
    <row r="438" spans="1:5" ht="15" customHeight="1" x14ac:dyDescent="0.25">
      <c r="A438" s="40" t="s">
        <v>1</v>
      </c>
      <c r="B438" s="41"/>
      <c r="C438" s="41"/>
      <c r="D438" s="41"/>
      <c r="E438" s="41"/>
    </row>
    <row r="439" spans="1:5" ht="15" customHeight="1" x14ac:dyDescent="0.2">
      <c r="A439" s="42" t="s">
        <v>47</v>
      </c>
      <c r="E439" t="s">
        <v>48</v>
      </c>
    </row>
    <row r="440" spans="1:5" ht="15" customHeight="1" x14ac:dyDescent="0.25">
      <c r="B440" s="40"/>
      <c r="C440" s="41"/>
      <c r="D440" s="41"/>
      <c r="E440" s="44"/>
    </row>
    <row r="441" spans="1:5" ht="15" customHeight="1" x14ac:dyDescent="0.2">
      <c r="A441" s="45"/>
      <c r="B441" s="45"/>
      <c r="C441" s="46" t="s">
        <v>49</v>
      </c>
      <c r="D441" s="47" t="s">
        <v>50</v>
      </c>
      <c r="E441" s="65" t="s">
        <v>51</v>
      </c>
    </row>
    <row r="442" spans="1:5" ht="15" customHeight="1" x14ac:dyDescent="0.2">
      <c r="A442" s="67"/>
      <c r="B442" s="109"/>
      <c r="C442" s="68"/>
      <c r="D442" s="101" t="s">
        <v>91</v>
      </c>
      <c r="E442" s="90">
        <v>8835.91</v>
      </c>
    </row>
    <row r="443" spans="1:5" ht="15" customHeight="1" x14ac:dyDescent="0.2">
      <c r="A443" s="67"/>
      <c r="B443" s="109"/>
      <c r="C443" s="71" t="s">
        <v>53</v>
      </c>
      <c r="D443" s="92"/>
      <c r="E443" s="93">
        <f>SUM(E442:E442)</f>
        <v>8835.91</v>
      </c>
    </row>
    <row r="444" spans="1:5" ht="15" customHeight="1" x14ac:dyDescent="0.2"/>
    <row r="445" spans="1:5" ht="15" customHeight="1" x14ac:dyDescent="0.25">
      <c r="A445" s="58" t="s">
        <v>16</v>
      </c>
      <c r="B445" s="60"/>
      <c r="C445" s="60"/>
      <c r="D445" s="43"/>
      <c r="E445" s="43"/>
    </row>
    <row r="446" spans="1:5" ht="15" customHeight="1" x14ac:dyDescent="0.2">
      <c r="A446" s="61" t="s">
        <v>73</v>
      </c>
      <c r="B446" s="41"/>
      <c r="C446" s="41"/>
      <c r="D446" s="41"/>
      <c r="E446" s="83" t="s">
        <v>74</v>
      </c>
    </row>
    <row r="447" spans="1:5" ht="15" customHeight="1" x14ac:dyDescent="0.2">
      <c r="A447" s="62"/>
      <c r="B447" s="110"/>
      <c r="C447" s="60"/>
      <c r="D447" s="62"/>
      <c r="E447" s="111"/>
    </row>
    <row r="448" spans="1:5" ht="15" customHeight="1" x14ac:dyDescent="0.2">
      <c r="B448" s="45"/>
      <c r="C448" s="65" t="s">
        <v>49</v>
      </c>
      <c r="D448" s="77" t="s">
        <v>54</v>
      </c>
      <c r="E448" s="65" t="s">
        <v>51</v>
      </c>
    </row>
    <row r="449" spans="1:5" ht="15" customHeight="1" x14ac:dyDescent="0.2">
      <c r="B449" s="112"/>
      <c r="C449" s="68">
        <v>3121</v>
      </c>
      <c r="D449" s="69" t="s">
        <v>93</v>
      </c>
      <c r="E449" s="90">
        <f>5610.52+3225.39</f>
        <v>8835.91</v>
      </c>
    </row>
    <row r="450" spans="1:5" ht="15" customHeight="1" x14ac:dyDescent="0.2">
      <c r="B450" s="107"/>
      <c r="C450" s="71" t="s">
        <v>53</v>
      </c>
      <c r="D450" s="113"/>
      <c r="E450" s="114">
        <f>SUM(E449:E449)</f>
        <v>8835.91</v>
      </c>
    </row>
    <row r="451" spans="1:5" ht="15" customHeight="1" x14ac:dyDescent="0.2"/>
    <row r="452" spans="1:5" ht="15" customHeight="1" x14ac:dyDescent="0.2"/>
    <row r="453" spans="1:5" ht="15" customHeight="1" x14ac:dyDescent="0.25">
      <c r="A453" s="38" t="s">
        <v>330</v>
      </c>
    </row>
    <row r="454" spans="1:5" ht="15" customHeight="1" x14ac:dyDescent="0.2">
      <c r="A454" s="201" t="s">
        <v>45</v>
      </c>
      <c r="B454" s="201"/>
      <c r="C454" s="201"/>
      <c r="D454" s="201"/>
      <c r="E454" s="201"/>
    </row>
    <row r="455" spans="1:5" ht="15" customHeight="1" x14ac:dyDescent="0.2">
      <c r="A455" s="202" t="s">
        <v>519</v>
      </c>
      <c r="B455" s="202"/>
      <c r="C455" s="202"/>
      <c r="D455" s="202"/>
      <c r="E455" s="202"/>
    </row>
    <row r="456" spans="1:5" ht="15" customHeight="1" x14ac:dyDescent="0.2">
      <c r="A456" s="202"/>
      <c r="B456" s="202"/>
      <c r="C456" s="202"/>
      <c r="D456" s="202"/>
      <c r="E456" s="202"/>
    </row>
    <row r="457" spans="1:5" ht="15" customHeight="1" x14ac:dyDescent="0.2">
      <c r="A457" s="202"/>
      <c r="B457" s="202"/>
      <c r="C457" s="202"/>
      <c r="D457" s="202"/>
      <c r="E457" s="202"/>
    </row>
    <row r="458" spans="1:5" ht="15" customHeight="1" x14ac:dyDescent="0.2">
      <c r="A458" s="202"/>
      <c r="B458" s="202"/>
      <c r="C458" s="202"/>
      <c r="D458" s="202"/>
      <c r="E458" s="202"/>
    </row>
    <row r="459" spans="1:5" ht="15" customHeight="1" x14ac:dyDescent="0.2">
      <c r="A459" s="202"/>
      <c r="B459" s="202"/>
      <c r="C459" s="202"/>
      <c r="D459" s="202"/>
      <c r="E459" s="202"/>
    </row>
    <row r="460" spans="1:5" ht="15" customHeight="1" x14ac:dyDescent="0.2">
      <c r="A460" s="202"/>
      <c r="B460" s="202"/>
      <c r="C460" s="202"/>
      <c r="D460" s="202"/>
      <c r="E460" s="202"/>
    </row>
    <row r="461" spans="1:5" ht="15" customHeight="1" x14ac:dyDescent="0.2">
      <c r="A461" s="202"/>
      <c r="B461" s="202"/>
      <c r="C461" s="202"/>
      <c r="D461" s="202"/>
      <c r="E461" s="202"/>
    </row>
    <row r="462" spans="1:5" ht="15" customHeight="1" x14ac:dyDescent="0.2">
      <c r="A462" s="202"/>
      <c r="B462" s="202"/>
      <c r="C462" s="202"/>
      <c r="D462" s="202"/>
      <c r="E462" s="202"/>
    </row>
    <row r="463" spans="1:5" ht="15" customHeight="1" x14ac:dyDescent="0.2">
      <c r="A463" s="202"/>
      <c r="B463" s="202"/>
      <c r="C463" s="202"/>
      <c r="D463" s="202"/>
      <c r="E463" s="202"/>
    </row>
    <row r="464" spans="1:5" ht="15" customHeight="1" x14ac:dyDescent="0.2">
      <c r="A464" s="108"/>
      <c r="B464" s="108"/>
      <c r="C464" s="108"/>
      <c r="D464" s="108"/>
      <c r="E464" s="108"/>
    </row>
    <row r="465" spans="1:5" ht="15" customHeight="1" x14ac:dyDescent="0.2">
      <c r="A465" s="108"/>
      <c r="B465" s="108"/>
      <c r="C465" s="108"/>
      <c r="D465" s="108"/>
      <c r="E465" s="108"/>
    </row>
    <row r="466" spans="1:5" ht="15" customHeight="1" x14ac:dyDescent="0.2">
      <c r="A466" s="108"/>
      <c r="B466" s="108"/>
      <c r="C466" s="108"/>
      <c r="D466" s="108"/>
      <c r="E466" s="108"/>
    </row>
    <row r="467" spans="1:5" ht="15" customHeight="1" x14ac:dyDescent="0.2">
      <c r="A467" s="108"/>
      <c r="B467" s="108"/>
      <c r="C467" s="108"/>
      <c r="D467" s="108"/>
      <c r="E467" s="108"/>
    </row>
    <row r="468" spans="1:5" ht="15" customHeight="1" x14ac:dyDescent="0.2">
      <c r="A468" s="108"/>
      <c r="B468" s="108"/>
      <c r="C468" s="108"/>
      <c r="D468" s="108"/>
      <c r="E468" s="108"/>
    </row>
    <row r="469" spans="1:5" ht="15" customHeight="1" x14ac:dyDescent="0.2">
      <c r="A469" s="108"/>
      <c r="B469" s="108"/>
      <c r="C469" s="108"/>
      <c r="D469" s="108"/>
      <c r="E469" s="108"/>
    </row>
    <row r="470" spans="1:5" ht="15" customHeight="1" x14ac:dyDescent="0.25">
      <c r="A470" s="40" t="s">
        <v>1</v>
      </c>
      <c r="B470" s="41"/>
      <c r="C470" s="41"/>
      <c r="D470" s="41"/>
      <c r="E470" s="41"/>
    </row>
    <row r="471" spans="1:5" ht="15" customHeight="1" x14ac:dyDescent="0.2">
      <c r="A471" s="42" t="s">
        <v>47</v>
      </c>
      <c r="E471" t="s">
        <v>48</v>
      </c>
    </row>
    <row r="472" spans="1:5" ht="15" customHeight="1" x14ac:dyDescent="0.25">
      <c r="B472" s="40"/>
      <c r="C472" s="41"/>
      <c r="D472" s="41"/>
      <c r="E472" s="44"/>
    </row>
    <row r="473" spans="1:5" ht="15" customHeight="1" x14ac:dyDescent="0.2">
      <c r="A473" s="45"/>
      <c r="B473" s="45"/>
      <c r="C473" s="46" t="s">
        <v>49</v>
      </c>
      <c r="D473" s="47" t="s">
        <v>50</v>
      </c>
      <c r="E473" s="65" t="s">
        <v>51</v>
      </c>
    </row>
    <row r="474" spans="1:5" ht="15" customHeight="1" x14ac:dyDescent="0.2">
      <c r="A474" s="67"/>
      <c r="B474" s="109"/>
      <c r="C474" s="68"/>
      <c r="D474" s="101" t="s">
        <v>91</v>
      </c>
      <c r="E474" s="90">
        <v>48307.65</v>
      </c>
    </row>
    <row r="475" spans="1:5" ht="15" customHeight="1" x14ac:dyDescent="0.2">
      <c r="A475" s="67"/>
      <c r="B475" s="109"/>
      <c r="C475" s="71" t="s">
        <v>53</v>
      </c>
      <c r="D475" s="92"/>
      <c r="E475" s="93">
        <f>SUM(E474:E474)</f>
        <v>48307.65</v>
      </c>
    </row>
    <row r="476" spans="1:5" ht="15" customHeight="1" x14ac:dyDescent="0.2"/>
    <row r="477" spans="1:5" ht="15" customHeight="1" x14ac:dyDescent="0.25">
      <c r="A477" s="58" t="s">
        <v>16</v>
      </c>
      <c r="B477" s="60"/>
      <c r="C477" s="60"/>
      <c r="D477" s="43"/>
      <c r="E477" s="43"/>
    </row>
    <row r="478" spans="1:5" ht="15" customHeight="1" x14ac:dyDescent="0.2">
      <c r="A478" s="61" t="s">
        <v>73</v>
      </c>
      <c r="B478" s="41"/>
      <c r="C478" s="41"/>
      <c r="D478" s="41"/>
      <c r="E478" s="83" t="s">
        <v>74</v>
      </c>
    </row>
    <row r="479" spans="1:5" ht="15" customHeight="1" x14ac:dyDescent="0.2">
      <c r="A479" s="62"/>
      <c r="B479" s="110"/>
      <c r="C479" s="60"/>
      <c r="D479" s="62"/>
      <c r="E479" s="111"/>
    </row>
    <row r="480" spans="1:5" ht="15" customHeight="1" x14ac:dyDescent="0.2">
      <c r="B480" s="45"/>
      <c r="C480" s="65" t="s">
        <v>49</v>
      </c>
      <c r="D480" s="77" t="s">
        <v>54</v>
      </c>
      <c r="E480" s="65" t="s">
        <v>51</v>
      </c>
    </row>
    <row r="481" spans="1:5" ht="15" customHeight="1" x14ac:dyDescent="0.2">
      <c r="B481" s="112"/>
      <c r="C481" s="68">
        <v>3122</v>
      </c>
      <c r="D481" s="69" t="s">
        <v>93</v>
      </c>
      <c r="E481" s="90">
        <f>40930.88+7376.77</f>
        <v>48307.649999999994</v>
      </c>
    </row>
    <row r="482" spans="1:5" ht="15" customHeight="1" x14ac:dyDescent="0.2">
      <c r="B482" s="107"/>
      <c r="C482" s="71" t="s">
        <v>53</v>
      </c>
      <c r="D482" s="113"/>
      <c r="E482" s="114">
        <f>SUM(E481:E481)</f>
        <v>48307.649999999994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38" t="s">
        <v>331</v>
      </c>
    </row>
    <row r="486" spans="1:5" ht="15" customHeight="1" x14ac:dyDescent="0.2">
      <c r="A486" s="201" t="s">
        <v>45</v>
      </c>
      <c r="B486" s="201"/>
      <c r="C486" s="201"/>
      <c r="D486" s="201"/>
      <c r="E486" s="201"/>
    </row>
    <row r="487" spans="1:5" ht="15" customHeight="1" x14ac:dyDescent="0.2">
      <c r="A487" s="202" t="s">
        <v>520</v>
      </c>
      <c r="B487" s="202"/>
      <c r="C487" s="202"/>
      <c r="D487" s="202"/>
      <c r="E487" s="202"/>
    </row>
    <row r="488" spans="1:5" ht="15" customHeight="1" x14ac:dyDescent="0.2">
      <c r="A488" s="202"/>
      <c r="B488" s="202"/>
      <c r="C488" s="202"/>
      <c r="D488" s="202"/>
      <c r="E488" s="202"/>
    </row>
    <row r="489" spans="1:5" ht="15" customHeight="1" x14ac:dyDescent="0.2">
      <c r="A489" s="202"/>
      <c r="B489" s="202"/>
      <c r="C489" s="202"/>
      <c r="D489" s="202"/>
      <c r="E489" s="202"/>
    </row>
    <row r="490" spans="1:5" ht="15" customHeight="1" x14ac:dyDescent="0.2">
      <c r="A490" s="202"/>
      <c r="B490" s="202"/>
      <c r="C490" s="202"/>
      <c r="D490" s="202"/>
      <c r="E490" s="202"/>
    </row>
    <row r="491" spans="1:5" ht="15" customHeight="1" x14ac:dyDescent="0.2">
      <c r="A491" s="202"/>
      <c r="B491" s="202"/>
      <c r="C491" s="202"/>
      <c r="D491" s="202"/>
      <c r="E491" s="202"/>
    </row>
    <row r="492" spans="1:5" ht="15" customHeight="1" x14ac:dyDescent="0.2">
      <c r="A492" s="202"/>
      <c r="B492" s="202"/>
      <c r="C492" s="202"/>
      <c r="D492" s="202"/>
      <c r="E492" s="202"/>
    </row>
    <row r="493" spans="1:5" ht="15" customHeight="1" x14ac:dyDescent="0.2">
      <c r="A493" s="202"/>
      <c r="B493" s="202"/>
      <c r="C493" s="202"/>
      <c r="D493" s="202"/>
      <c r="E493" s="202"/>
    </row>
    <row r="494" spans="1:5" ht="15" customHeight="1" x14ac:dyDescent="0.2">
      <c r="A494" s="202"/>
      <c r="B494" s="202"/>
      <c r="C494" s="202"/>
      <c r="D494" s="202"/>
      <c r="E494" s="202"/>
    </row>
    <row r="495" spans="1:5" ht="15" customHeight="1" x14ac:dyDescent="0.2">
      <c r="A495" s="108"/>
      <c r="B495" s="108"/>
      <c r="C495" s="108"/>
      <c r="D495" s="108"/>
      <c r="E495" s="108"/>
    </row>
    <row r="496" spans="1:5" ht="15" customHeight="1" x14ac:dyDescent="0.25">
      <c r="A496" s="40" t="s">
        <v>1</v>
      </c>
      <c r="B496" s="41"/>
      <c r="C496" s="41"/>
      <c r="D496" s="41"/>
      <c r="E496" s="41"/>
    </row>
    <row r="497" spans="1:5" ht="15" customHeight="1" x14ac:dyDescent="0.2">
      <c r="A497" s="42" t="s">
        <v>47</v>
      </c>
      <c r="E497" t="s">
        <v>48</v>
      </c>
    </row>
    <row r="498" spans="1:5" ht="15" customHeight="1" x14ac:dyDescent="0.25">
      <c r="B498" s="40"/>
      <c r="C498" s="41"/>
      <c r="D498" s="41"/>
      <c r="E498" s="44"/>
    </row>
    <row r="499" spans="1:5" ht="15" customHeight="1" x14ac:dyDescent="0.2">
      <c r="A499" s="45"/>
      <c r="B499" s="45"/>
      <c r="C499" s="46" t="s">
        <v>49</v>
      </c>
      <c r="D499" s="47" t="s">
        <v>50</v>
      </c>
      <c r="E499" s="65" t="s">
        <v>51</v>
      </c>
    </row>
    <row r="500" spans="1:5" ht="15" customHeight="1" x14ac:dyDescent="0.2">
      <c r="A500" s="67"/>
      <c r="B500" s="109"/>
      <c r="C500" s="68"/>
      <c r="D500" s="101" t="s">
        <v>91</v>
      </c>
      <c r="E500" s="90">
        <v>79464.97</v>
      </c>
    </row>
    <row r="501" spans="1:5" ht="15" customHeight="1" x14ac:dyDescent="0.2">
      <c r="A501" s="67"/>
      <c r="B501" s="109"/>
      <c r="C501" s="71" t="s">
        <v>53</v>
      </c>
      <c r="D501" s="92"/>
      <c r="E501" s="93">
        <f>SUM(E500:E500)</f>
        <v>79464.97</v>
      </c>
    </row>
    <row r="502" spans="1:5" ht="15" customHeight="1" x14ac:dyDescent="0.2"/>
    <row r="503" spans="1:5" ht="15" customHeight="1" x14ac:dyDescent="0.25">
      <c r="A503" s="58" t="s">
        <v>16</v>
      </c>
      <c r="B503" s="60"/>
      <c r="C503" s="60"/>
      <c r="D503" s="43"/>
      <c r="E503" s="43"/>
    </row>
    <row r="504" spans="1:5" ht="15" customHeight="1" x14ac:dyDescent="0.2">
      <c r="A504" s="61" t="s">
        <v>73</v>
      </c>
      <c r="B504" s="41"/>
      <c r="C504" s="41"/>
      <c r="D504" s="41"/>
      <c r="E504" s="83" t="s">
        <v>74</v>
      </c>
    </row>
    <row r="505" spans="1:5" ht="15" customHeight="1" x14ac:dyDescent="0.2">
      <c r="A505" s="62"/>
      <c r="B505" s="110"/>
      <c r="C505" s="60"/>
      <c r="D505" s="62"/>
      <c r="E505" s="111"/>
    </row>
    <row r="506" spans="1:5" ht="15" customHeight="1" x14ac:dyDescent="0.2">
      <c r="B506" s="45"/>
      <c r="C506" s="65" t="s">
        <v>49</v>
      </c>
      <c r="D506" s="77" t="s">
        <v>54</v>
      </c>
      <c r="E506" s="65" t="s">
        <v>51</v>
      </c>
    </row>
    <row r="507" spans="1:5" ht="15" customHeight="1" x14ac:dyDescent="0.2">
      <c r="B507" s="112"/>
      <c r="C507" s="68">
        <v>3114</v>
      </c>
      <c r="D507" s="69" t="s">
        <v>93</v>
      </c>
      <c r="E507" s="90">
        <v>79464.97</v>
      </c>
    </row>
    <row r="508" spans="1:5" ht="15" customHeight="1" x14ac:dyDescent="0.2">
      <c r="B508" s="107"/>
      <c r="C508" s="71" t="s">
        <v>53</v>
      </c>
      <c r="D508" s="113"/>
      <c r="E508" s="114">
        <f>SUM(E507:E507)</f>
        <v>79464.97</v>
      </c>
    </row>
    <row r="509" spans="1:5" ht="15" customHeight="1" x14ac:dyDescent="0.2"/>
    <row r="510" spans="1:5" ht="15" customHeight="1" x14ac:dyDescent="0.2"/>
    <row r="511" spans="1:5" ht="15" customHeight="1" x14ac:dyDescent="0.25">
      <c r="A511" s="38" t="s">
        <v>332</v>
      </c>
    </row>
    <row r="512" spans="1:5" ht="15" customHeight="1" x14ac:dyDescent="0.2">
      <c r="A512" s="201" t="s">
        <v>45</v>
      </c>
      <c r="B512" s="201"/>
      <c r="C512" s="201"/>
      <c r="D512" s="201"/>
      <c r="E512" s="201"/>
    </row>
    <row r="513" spans="1:5" ht="15" customHeight="1" x14ac:dyDescent="0.2">
      <c r="A513" s="202" t="s">
        <v>521</v>
      </c>
      <c r="B513" s="202"/>
      <c r="C513" s="202"/>
      <c r="D513" s="202"/>
      <c r="E513" s="202"/>
    </row>
    <row r="514" spans="1:5" ht="15" customHeight="1" x14ac:dyDescent="0.2">
      <c r="A514" s="202"/>
      <c r="B514" s="202"/>
      <c r="C514" s="202"/>
      <c r="D514" s="202"/>
      <c r="E514" s="202"/>
    </row>
    <row r="515" spans="1:5" ht="15" customHeight="1" x14ac:dyDescent="0.2">
      <c r="A515" s="202"/>
      <c r="B515" s="202"/>
      <c r="C515" s="202"/>
      <c r="D515" s="202"/>
      <c r="E515" s="202"/>
    </row>
    <row r="516" spans="1:5" ht="15" customHeight="1" x14ac:dyDescent="0.2">
      <c r="A516" s="202"/>
      <c r="B516" s="202"/>
      <c r="C516" s="202"/>
      <c r="D516" s="202"/>
      <c r="E516" s="202"/>
    </row>
    <row r="517" spans="1:5" ht="15" customHeight="1" x14ac:dyDescent="0.2">
      <c r="A517" s="202"/>
      <c r="B517" s="202"/>
      <c r="C517" s="202"/>
      <c r="D517" s="202"/>
      <c r="E517" s="202"/>
    </row>
    <row r="518" spans="1:5" ht="15" customHeight="1" x14ac:dyDescent="0.2">
      <c r="A518" s="202"/>
      <c r="B518" s="202"/>
      <c r="C518" s="202"/>
      <c r="D518" s="202"/>
      <c r="E518" s="202"/>
    </row>
    <row r="519" spans="1:5" ht="15" customHeight="1" x14ac:dyDescent="0.2">
      <c r="A519" s="202"/>
      <c r="B519" s="202"/>
      <c r="C519" s="202"/>
      <c r="D519" s="202"/>
      <c r="E519" s="202"/>
    </row>
    <row r="520" spans="1:5" ht="15" customHeight="1" x14ac:dyDescent="0.2">
      <c r="A520" s="202"/>
      <c r="B520" s="202"/>
      <c r="C520" s="202"/>
      <c r="D520" s="202"/>
      <c r="E520" s="202"/>
    </row>
    <row r="521" spans="1:5" ht="15" customHeight="1" x14ac:dyDescent="0.2">
      <c r="A521" s="108"/>
      <c r="B521" s="108"/>
      <c r="C521" s="108"/>
      <c r="D521" s="108"/>
      <c r="E521" s="108"/>
    </row>
    <row r="522" spans="1:5" ht="15" customHeight="1" x14ac:dyDescent="0.25">
      <c r="A522" s="40" t="s">
        <v>1</v>
      </c>
      <c r="B522" s="41"/>
      <c r="C522" s="41"/>
      <c r="D522" s="41"/>
      <c r="E522" s="41"/>
    </row>
    <row r="523" spans="1:5" ht="15" customHeight="1" x14ac:dyDescent="0.2">
      <c r="A523" s="42" t="s">
        <v>47</v>
      </c>
      <c r="E523" t="s">
        <v>48</v>
      </c>
    </row>
    <row r="524" spans="1:5" ht="15" customHeight="1" x14ac:dyDescent="0.25">
      <c r="B524" s="40"/>
      <c r="C524" s="41"/>
      <c r="D524" s="41"/>
      <c r="E524" s="44"/>
    </row>
    <row r="525" spans="1:5" ht="15" customHeight="1" x14ac:dyDescent="0.2">
      <c r="A525" s="45"/>
      <c r="B525" s="45"/>
      <c r="C525" s="46" t="s">
        <v>49</v>
      </c>
      <c r="D525" s="47" t="s">
        <v>50</v>
      </c>
      <c r="E525" s="65" t="s">
        <v>51</v>
      </c>
    </row>
    <row r="526" spans="1:5" ht="15" customHeight="1" x14ac:dyDescent="0.2">
      <c r="A526" s="67"/>
      <c r="B526" s="109"/>
      <c r="C526" s="68"/>
      <c r="D526" s="101" t="s">
        <v>91</v>
      </c>
      <c r="E526" s="90">
        <f>7243.17+31954.26</f>
        <v>39197.43</v>
      </c>
    </row>
    <row r="527" spans="1:5" ht="15" customHeight="1" x14ac:dyDescent="0.2">
      <c r="A527" s="67"/>
      <c r="B527" s="109"/>
      <c r="C527" s="71" t="s">
        <v>53</v>
      </c>
      <c r="D527" s="92"/>
      <c r="E527" s="93">
        <f>SUM(E526:E526)</f>
        <v>39197.43</v>
      </c>
    </row>
    <row r="528" spans="1:5" ht="15" customHeight="1" x14ac:dyDescent="0.2"/>
    <row r="529" spans="1:5" ht="15" customHeight="1" x14ac:dyDescent="0.25">
      <c r="A529" s="58" t="s">
        <v>16</v>
      </c>
      <c r="B529" s="60"/>
      <c r="C529" s="60"/>
      <c r="D529" s="43"/>
      <c r="E529" s="43"/>
    </row>
    <row r="530" spans="1:5" ht="15" customHeight="1" x14ac:dyDescent="0.2">
      <c r="A530" s="61" t="s">
        <v>73</v>
      </c>
      <c r="B530" s="41"/>
      <c r="C530" s="41"/>
      <c r="D530" s="41"/>
      <c r="E530" s="83" t="s">
        <v>74</v>
      </c>
    </row>
    <row r="531" spans="1:5" ht="15" customHeight="1" x14ac:dyDescent="0.2">
      <c r="A531" s="62"/>
      <c r="B531" s="110"/>
      <c r="C531" s="60"/>
      <c r="D531" s="62"/>
      <c r="E531" s="111"/>
    </row>
    <row r="532" spans="1:5" ht="15" customHeight="1" x14ac:dyDescent="0.2">
      <c r="B532" s="45"/>
      <c r="C532" s="65" t="s">
        <v>49</v>
      </c>
      <c r="D532" s="77" t="s">
        <v>54</v>
      </c>
      <c r="E532" s="65" t="s">
        <v>51</v>
      </c>
    </row>
    <row r="533" spans="1:5" ht="15" customHeight="1" x14ac:dyDescent="0.2">
      <c r="B533" s="112"/>
      <c r="C533" s="68">
        <v>3122</v>
      </c>
      <c r="D533" s="69" t="s">
        <v>93</v>
      </c>
      <c r="E533" s="90">
        <f>7243.17+31954.26</f>
        <v>39197.43</v>
      </c>
    </row>
    <row r="534" spans="1:5" ht="15" customHeight="1" x14ac:dyDescent="0.2">
      <c r="B534" s="107"/>
      <c r="C534" s="71" t="s">
        <v>53</v>
      </c>
      <c r="D534" s="113"/>
      <c r="E534" s="114">
        <f>SUM(E533:E533)</f>
        <v>39197.43</v>
      </c>
    </row>
    <row r="535" spans="1:5" ht="15" customHeight="1" x14ac:dyDescent="0.2"/>
    <row r="536" spans="1:5" ht="15" customHeight="1" x14ac:dyDescent="0.2"/>
    <row r="537" spans="1:5" ht="15" customHeight="1" x14ac:dyDescent="0.25">
      <c r="A537" s="38" t="s">
        <v>333</v>
      </c>
    </row>
    <row r="538" spans="1:5" ht="15" customHeight="1" x14ac:dyDescent="0.2">
      <c r="A538" s="201" t="s">
        <v>45</v>
      </c>
      <c r="B538" s="201"/>
      <c r="C538" s="201"/>
      <c r="D538" s="201"/>
      <c r="E538" s="201"/>
    </row>
    <row r="539" spans="1:5" ht="15" customHeight="1" x14ac:dyDescent="0.2">
      <c r="A539" s="202" t="s">
        <v>334</v>
      </c>
      <c r="B539" s="202"/>
      <c r="C539" s="202"/>
      <c r="D539" s="202"/>
      <c r="E539" s="202"/>
    </row>
    <row r="540" spans="1:5" ht="15" customHeight="1" x14ac:dyDescent="0.2">
      <c r="A540" s="202"/>
      <c r="B540" s="202"/>
      <c r="C540" s="202"/>
      <c r="D540" s="202"/>
      <c r="E540" s="202"/>
    </row>
    <row r="541" spans="1:5" ht="15" customHeight="1" x14ac:dyDescent="0.2">
      <c r="A541" s="202"/>
      <c r="B541" s="202"/>
      <c r="C541" s="202"/>
      <c r="D541" s="202"/>
      <c r="E541" s="202"/>
    </row>
    <row r="542" spans="1:5" ht="15" customHeight="1" x14ac:dyDescent="0.2">
      <c r="A542" s="202"/>
      <c r="B542" s="202"/>
      <c r="C542" s="202"/>
      <c r="D542" s="202"/>
      <c r="E542" s="202"/>
    </row>
    <row r="543" spans="1:5" ht="15" customHeight="1" x14ac:dyDescent="0.2">
      <c r="A543" s="202"/>
      <c r="B543" s="202"/>
      <c r="C543" s="202"/>
      <c r="D543" s="202"/>
      <c r="E543" s="202"/>
    </row>
    <row r="544" spans="1:5" ht="15" customHeight="1" x14ac:dyDescent="0.2">
      <c r="A544" s="202"/>
      <c r="B544" s="202"/>
      <c r="C544" s="202"/>
      <c r="D544" s="202"/>
      <c r="E544" s="202"/>
    </row>
    <row r="545" spans="1:5" ht="15" customHeight="1" x14ac:dyDescent="0.2">
      <c r="A545" s="202"/>
      <c r="B545" s="202"/>
      <c r="C545" s="202"/>
      <c r="D545" s="202"/>
      <c r="E545" s="202"/>
    </row>
    <row r="546" spans="1:5" ht="15" customHeight="1" x14ac:dyDescent="0.2"/>
    <row r="547" spans="1:5" ht="15" customHeight="1" x14ac:dyDescent="0.25">
      <c r="A547" s="40" t="s">
        <v>1</v>
      </c>
      <c r="B547" s="41"/>
      <c r="C547" s="41"/>
      <c r="D547" s="41"/>
      <c r="E547" s="41"/>
    </row>
    <row r="548" spans="1:5" ht="15" customHeight="1" x14ac:dyDescent="0.2">
      <c r="A548" s="42" t="s">
        <v>47</v>
      </c>
      <c r="B548" s="41"/>
      <c r="C548" s="41"/>
      <c r="D548" s="41"/>
      <c r="E548" s="83" t="s">
        <v>48</v>
      </c>
    </row>
    <row r="549" spans="1:5" ht="15" customHeight="1" x14ac:dyDescent="0.25">
      <c r="A549" s="43"/>
      <c r="B549" s="40"/>
      <c r="C549" s="41"/>
      <c r="D549" s="41"/>
      <c r="E549" s="44"/>
    </row>
    <row r="550" spans="1:5" ht="15" customHeight="1" x14ac:dyDescent="0.2">
      <c r="B550" s="64"/>
      <c r="C550" s="46" t="s">
        <v>49</v>
      </c>
      <c r="D550" s="47" t="s">
        <v>50</v>
      </c>
      <c r="E550" s="48" t="s">
        <v>51</v>
      </c>
    </row>
    <row r="551" spans="1:5" ht="15" customHeight="1" x14ac:dyDescent="0.2">
      <c r="B551" s="78"/>
      <c r="C551" s="121">
        <v>6172</v>
      </c>
      <c r="D551" s="69" t="s">
        <v>105</v>
      </c>
      <c r="E551" s="53">
        <v>424080</v>
      </c>
    </row>
    <row r="552" spans="1:5" ht="15" customHeight="1" x14ac:dyDescent="0.2">
      <c r="B552" s="78"/>
      <c r="C552" s="55" t="s">
        <v>53</v>
      </c>
      <c r="D552" s="56"/>
      <c r="E552" s="57">
        <f>SUM(E551:E551)</f>
        <v>424080</v>
      </c>
    </row>
    <row r="553" spans="1:5" ht="15" customHeight="1" x14ac:dyDescent="0.2"/>
    <row r="554" spans="1:5" ht="15" customHeight="1" x14ac:dyDescent="0.25">
      <c r="A554" s="40" t="s">
        <v>16</v>
      </c>
      <c r="B554" s="41"/>
      <c r="C554" s="41"/>
      <c r="D554" s="41"/>
      <c r="E554" s="41"/>
    </row>
    <row r="555" spans="1:5" ht="15" customHeight="1" x14ac:dyDescent="0.2">
      <c r="A555" s="42" t="s">
        <v>111</v>
      </c>
      <c r="B555" s="122"/>
      <c r="C555" s="122"/>
      <c r="D555" s="122"/>
      <c r="E555" s="43" t="s">
        <v>112</v>
      </c>
    </row>
    <row r="556" spans="1:5" ht="15" customHeight="1" x14ac:dyDescent="0.25">
      <c r="A556" s="40"/>
      <c r="B556" s="43"/>
      <c r="C556" s="41"/>
      <c r="D556" s="41"/>
      <c r="E556" s="44"/>
    </row>
    <row r="557" spans="1:5" ht="15" customHeight="1" x14ac:dyDescent="0.2">
      <c r="A557" s="45"/>
      <c r="B557" s="65" t="s">
        <v>67</v>
      </c>
      <c r="C557" s="46" t="s">
        <v>49</v>
      </c>
      <c r="D557" s="123" t="s">
        <v>50</v>
      </c>
      <c r="E557" s="48" t="s">
        <v>51</v>
      </c>
    </row>
    <row r="558" spans="1:5" ht="15" customHeight="1" x14ac:dyDescent="0.2">
      <c r="A558" s="78"/>
      <c r="B558" s="124">
        <v>305</v>
      </c>
      <c r="C558" s="68"/>
      <c r="D558" s="96" t="s">
        <v>113</v>
      </c>
      <c r="E558" s="53">
        <v>424080</v>
      </c>
    </row>
    <row r="559" spans="1:5" ht="15" customHeight="1" x14ac:dyDescent="0.2">
      <c r="A559" s="80"/>
      <c r="B559" s="125"/>
      <c r="C559" s="55" t="s">
        <v>53</v>
      </c>
      <c r="D559" s="120"/>
      <c r="E559" s="73">
        <f>SUM(E558:E558)</f>
        <v>424080</v>
      </c>
    </row>
    <row r="560" spans="1:5" ht="15" customHeight="1" x14ac:dyDescent="0.2"/>
    <row r="561" spans="1:5" ht="15" customHeight="1" x14ac:dyDescent="0.2"/>
    <row r="562" spans="1:5" ht="15" customHeight="1" x14ac:dyDescent="0.25">
      <c r="A562" s="38" t="s">
        <v>335</v>
      </c>
    </row>
    <row r="563" spans="1:5" ht="15" customHeight="1" x14ac:dyDescent="0.2">
      <c r="A563" s="201" t="s">
        <v>45</v>
      </c>
      <c r="B563" s="201"/>
      <c r="C563" s="201"/>
      <c r="D563" s="201"/>
      <c r="E563" s="201"/>
    </row>
    <row r="564" spans="1:5" ht="15" customHeight="1" x14ac:dyDescent="0.2">
      <c r="A564" s="202" t="s">
        <v>336</v>
      </c>
      <c r="B564" s="202"/>
      <c r="C564" s="202"/>
      <c r="D564" s="202"/>
      <c r="E564" s="202"/>
    </row>
    <row r="565" spans="1:5" ht="15" customHeight="1" x14ac:dyDescent="0.2">
      <c r="A565" s="202"/>
      <c r="B565" s="202"/>
      <c r="C565" s="202"/>
      <c r="D565" s="202"/>
      <c r="E565" s="202"/>
    </row>
    <row r="566" spans="1:5" ht="15" customHeight="1" x14ac:dyDescent="0.2">
      <c r="A566" s="202"/>
      <c r="B566" s="202"/>
      <c r="C566" s="202"/>
      <c r="D566" s="202"/>
      <c r="E566" s="202"/>
    </row>
    <row r="567" spans="1:5" ht="15" customHeight="1" x14ac:dyDescent="0.2">
      <c r="A567" s="202"/>
      <c r="B567" s="202"/>
      <c r="C567" s="202"/>
      <c r="D567" s="202"/>
      <c r="E567" s="202"/>
    </row>
    <row r="568" spans="1:5" ht="15" customHeight="1" x14ac:dyDescent="0.2">
      <c r="A568" s="202"/>
      <c r="B568" s="202"/>
      <c r="C568" s="202"/>
      <c r="D568" s="202"/>
      <c r="E568" s="202"/>
    </row>
    <row r="569" spans="1:5" ht="15" customHeight="1" x14ac:dyDescent="0.2">
      <c r="A569" s="202"/>
      <c r="B569" s="202"/>
      <c r="C569" s="202"/>
      <c r="D569" s="202"/>
      <c r="E569" s="202"/>
    </row>
    <row r="570" spans="1:5" ht="15" customHeight="1" x14ac:dyDescent="0.2">
      <c r="A570" s="202"/>
      <c r="B570" s="202"/>
      <c r="C570" s="202"/>
      <c r="D570" s="202"/>
      <c r="E570" s="202"/>
    </row>
    <row r="571" spans="1:5" ht="15" customHeight="1" x14ac:dyDescent="0.2">
      <c r="A571" s="202"/>
      <c r="B571" s="202"/>
      <c r="C571" s="202"/>
      <c r="D571" s="202"/>
      <c r="E571" s="202"/>
    </row>
    <row r="572" spans="1:5" ht="15" customHeight="1" x14ac:dyDescent="0.2">
      <c r="A572" s="43" t="s">
        <v>110</v>
      </c>
    </row>
    <row r="573" spans="1:5" ht="15" customHeight="1" x14ac:dyDescent="0.2"/>
    <row r="574" spans="1:5" ht="15" customHeight="1" x14ac:dyDescent="0.25">
      <c r="A574" s="40" t="s">
        <v>1</v>
      </c>
      <c r="B574" s="41"/>
      <c r="C574" s="41"/>
      <c r="D574" s="41"/>
      <c r="E574" s="41"/>
    </row>
    <row r="575" spans="1:5" ht="15" customHeight="1" x14ac:dyDescent="0.2">
      <c r="A575" s="42" t="s">
        <v>47</v>
      </c>
      <c r="B575" s="41"/>
      <c r="C575" s="41"/>
      <c r="D575" s="41"/>
      <c r="E575" s="83" t="s">
        <v>48</v>
      </c>
    </row>
    <row r="576" spans="1:5" ht="15" customHeight="1" x14ac:dyDescent="0.25">
      <c r="A576" s="43"/>
      <c r="B576" s="40"/>
      <c r="C576" s="41"/>
      <c r="D576" s="41"/>
      <c r="E576" s="44"/>
    </row>
    <row r="577" spans="1:5" ht="15" customHeight="1" x14ac:dyDescent="0.2">
      <c r="B577" s="64"/>
      <c r="C577" s="46" t="s">
        <v>49</v>
      </c>
      <c r="D577" s="47" t="s">
        <v>50</v>
      </c>
      <c r="E577" s="48" t="s">
        <v>51</v>
      </c>
    </row>
    <row r="578" spans="1:5" ht="15" customHeight="1" x14ac:dyDescent="0.2">
      <c r="B578" s="78"/>
      <c r="C578" s="121">
        <v>6172</v>
      </c>
      <c r="D578" s="69" t="s">
        <v>105</v>
      </c>
      <c r="E578" s="53">
        <v>472505</v>
      </c>
    </row>
    <row r="579" spans="1:5" ht="15" customHeight="1" x14ac:dyDescent="0.2">
      <c r="B579" s="78"/>
      <c r="C579" s="55" t="s">
        <v>53</v>
      </c>
      <c r="D579" s="56"/>
      <c r="E579" s="57">
        <f>SUM(E578:E578)</f>
        <v>472505</v>
      </c>
    </row>
    <row r="580" spans="1:5" ht="15" customHeight="1" x14ac:dyDescent="0.2"/>
    <row r="581" spans="1:5" ht="15" customHeight="1" x14ac:dyDescent="0.2"/>
    <row r="582" spans="1:5" ht="15" customHeight="1" x14ac:dyDescent="0.25">
      <c r="A582" s="40" t="s">
        <v>16</v>
      </c>
      <c r="B582" s="41"/>
      <c r="C582" s="41"/>
      <c r="D582" s="41"/>
      <c r="E582" s="41"/>
    </row>
    <row r="583" spans="1:5" ht="15" customHeight="1" x14ac:dyDescent="0.2">
      <c r="A583" s="42" t="s">
        <v>111</v>
      </c>
      <c r="B583" s="122"/>
      <c r="C583" s="122"/>
      <c r="D583" s="122"/>
      <c r="E583" s="43" t="s">
        <v>112</v>
      </c>
    </row>
    <row r="584" spans="1:5" ht="15" customHeight="1" x14ac:dyDescent="0.25">
      <c r="A584" s="40"/>
      <c r="B584" s="43"/>
      <c r="C584" s="41"/>
      <c r="D584" s="41"/>
      <c r="E584" s="44"/>
    </row>
    <row r="585" spans="1:5" ht="15" customHeight="1" x14ac:dyDescent="0.2">
      <c r="A585" s="45"/>
      <c r="B585" s="65" t="s">
        <v>67</v>
      </c>
      <c r="C585" s="46" t="s">
        <v>49</v>
      </c>
      <c r="D585" s="123" t="s">
        <v>50</v>
      </c>
      <c r="E585" s="48" t="s">
        <v>51</v>
      </c>
    </row>
    <row r="586" spans="1:5" ht="15" customHeight="1" x14ac:dyDescent="0.2">
      <c r="A586" s="78"/>
      <c r="B586" s="124">
        <v>305</v>
      </c>
      <c r="C586" s="68"/>
      <c r="D586" s="96" t="s">
        <v>113</v>
      </c>
      <c r="E586" s="53">
        <v>472505</v>
      </c>
    </row>
    <row r="587" spans="1:5" ht="15" customHeight="1" x14ac:dyDescent="0.2">
      <c r="A587" s="80"/>
      <c r="B587" s="125"/>
      <c r="C587" s="55" t="s">
        <v>53</v>
      </c>
      <c r="D587" s="120"/>
      <c r="E587" s="73">
        <f>SUM(E586:E586)</f>
        <v>472505</v>
      </c>
    </row>
    <row r="588" spans="1:5" ht="15" customHeight="1" x14ac:dyDescent="0.2"/>
    <row r="589" spans="1:5" ht="15" customHeight="1" x14ac:dyDescent="0.2"/>
    <row r="590" spans="1:5" ht="15" customHeight="1" x14ac:dyDescent="0.25">
      <c r="A590" s="38" t="s">
        <v>337</v>
      </c>
    </row>
    <row r="591" spans="1:5" ht="15" customHeight="1" x14ac:dyDescent="0.2">
      <c r="A591" s="204" t="s">
        <v>243</v>
      </c>
      <c r="B591" s="204"/>
      <c r="C591" s="204"/>
      <c r="D591" s="204"/>
      <c r="E591" s="204"/>
    </row>
    <row r="592" spans="1:5" ht="15" customHeight="1" x14ac:dyDescent="0.2">
      <c r="A592" s="204"/>
      <c r="B592" s="204"/>
      <c r="C592" s="204"/>
      <c r="D592" s="204"/>
      <c r="E592" s="204"/>
    </row>
    <row r="593" spans="1:5" ht="15" customHeight="1" x14ac:dyDescent="0.2">
      <c r="A593" s="202" t="s">
        <v>338</v>
      </c>
      <c r="B593" s="202"/>
      <c r="C593" s="202"/>
      <c r="D593" s="202"/>
      <c r="E593" s="202"/>
    </row>
    <row r="594" spans="1:5" ht="15" customHeight="1" x14ac:dyDescent="0.2">
      <c r="A594" s="202"/>
      <c r="B594" s="202"/>
      <c r="C594" s="202"/>
      <c r="D594" s="202"/>
      <c r="E594" s="202"/>
    </row>
    <row r="595" spans="1:5" ht="15" customHeight="1" x14ac:dyDescent="0.2">
      <c r="A595" s="202"/>
      <c r="B595" s="202"/>
      <c r="C595" s="202"/>
      <c r="D595" s="202"/>
      <c r="E595" s="202"/>
    </row>
    <row r="596" spans="1:5" ht="15" customHeight="1" x14ac:dyDescent="0.2">
      <c r="A596" s="202"/>
      <c r="B596" s="202"/>
      <c r="C596" s="202"/>
      <c r="D596" s="202"/>
      <c r="E596" s="202"/>
    </row>
    <row r="597" spans="1:5" ht="15" customHeight="1" x14ac:dyDescent="0.2">
      <c r="A597" s="202"/>
      <c r="B597" s="202"/>
      <c r="C597" s="202"/>
      <c r="D597" s="202"/>
      <c r="E597" s="202"/>
    </row>
    <row r="598" spans="1:5" ht="15" customHeight="1" x14ac:dyDescent="0.2">
      <c r="A598" s="202"/>
      <c r="B598" s="202"/>
      <c r="C598" s="202"/>
      <c r="D598" s="202"/>
      <c r="E598" s="202"/>
    </row>
    <row r="599" spans="1:5" ht="15" customHeight="1" x14ac:dyDescent="0.2">
      <c r="A599" s="202"/>
      <c r="B599" s="202"/>
      <c r="C599" s="202"/>
      <c r="D599" s="202"/>
      <c r="E599" s="202"/>
    </row>
    <row r="600" spans="1:5" ht="15" customHeight="1" x14ac:dyDescent="0.2">
      <c r="A600" s="202"/>
      <c r="B600" s="202"/>
      <c r="C600" s="202"/>
      <c r="D600" s="202"/>
      <c r="E600" s="202"/>
    </row>
    <row r="601" spans="1:5" ht="15" customHeight="1" x14ac:dyDescent="0.2">
      <c r="A601" s="43"/>
      <c r="B601" s="129"/>
      <c r="C601" s="43"/>
      <c r="D601" s="43"/>
      <c r="E601" s="43"/>
    </row>
    <row r="602" spans="1:5" ht="15" customHeight="1" x14ac:dyDescent="0.25">
      <c r="A602" s="40" t="s">
        <v>16</v>
      </c>
      <c r="B602" s="41"/>
      <c r="C602" s="41"/>
      <c r="D602" s="41"/>
      <c r="E602" s="41"/>
    </row>
    <row r="603" spans="1:5" ht="15" customHeight="1" x14ac:dyDescent="0.2">
      <c r="A603" s="42" t="s">
        <v>47</v>
      </c>
      <c r="B603" s="41"/>
      <c r="C603" s="41"/>
      <c r="D603" s="41"/>
      <c r="E603" s="83" t="s">
        <v>48</v>
      </c>
    </row>
    <row r="604" spans="1:5" ht="15" customHeight="1" x14ac:dyDescent="0.25">
      <c r="A604" s="40"/>
      <c r="B604" s="43"/>
      <c r="C604" s="41"/>
      <c r="D604" s="41"/>
      <c r="E604" s="44"/>
    </row>
    <row r="605" spans="1:5" ht="15" customHeight="1" x14ac:dyDescent="0.2">
      <c r="A605" s="45"/>
      <c r="B605" s="45"/>
      <c r="C605" s="46" t="s">
        <v>49</v>
      </c>
      <c r="D605" s="77" t="s">
        <v>54</v>
      </c>
      <c r="E605" s="48" t="s">
        <v>51</v>
      </c>
    </row>
    <row r="606" spans="1:5" ht="15" customHeight="1" x14ac:dyDescent="0.2">
      <c r="A606" s="78"/>
      <c r="B606" s="50"/>
      <c r="C606" s="79">
        <v>6409</v>
      </c>
      <c r="D606" s="101" t="s">
        <v>83</v>
      </c>
      <c r="E606" s="130">
        <v>-543000</v>
      </c>
    </row>
    <row r="607" spans="1:5" ht="15" customHeight="1" x14ac:dyDescent="0.2">
      <c r="A607" s="80"/>
      <c r="B607" s="81"/>
      <c r="C607" s="55" t="s">
        <v>53</v>
      </c>
      <c r="D607" s="56"/>
      <c r="E607" s="57">
        <f>E606</f>
        <v>-543000</v>
      </c>
    </row>
    <row r="608" spans="1:5" ht="15" customHeight="1" x14ac:dyDescent="0.2">
      <c r="A608" s="43"/>
      <c r="B608" s="129"/>
      <c r="C608" s="43"/>
      <c r="D608" s="43"/>
      <c r="E608" s="43"/>
    </row>
    <row r="609" spans="1:5" ht="15" customHeight="1" x14ac:dyDescent="0.25">
      <c r="A609" s="40" t="s">
        <v>16</v>
      </c>
      <c r="B609" s="131"/>
      <c r="C609" s="41"/>
      <c r="D609" s="41"/>
      <c r="E609" s="41"/>
    </row>
    <row r="610" spans="1:5" ht="15" customHeight="1" x14ac:dyDescent="0.2">
      <c r="A610" s="42" t="s">
        <v>193</v>
      </c>
      <c r="B610" s="41"/>
      <c r="C610" s="41"/>
      <c r="D610" s="41"/>
      <c r="E610" s="83" t="s">
        <v>194</v>
      </c>
    </row>
    <row r="611" spans="1:5" ht="15" customHeight="1" x14ac:dyDescent="0.2">
      <c r="A611" s="43"/>
      <c r="B611" s="132"/>
      <c r="C611" s="41"/>
      <c r="D611" s="43"/>
      <c r="E611" s="119"/>
    </row>
    <row r="612" spans="1:5" ht="15" customHeight="1" x14ac:dyDescent="0.2">
      <c r="B612" s="64"/>
      <c r="C612" s="46" t="s">
        <v>49</v>
      </c>
      <c r="D612" s="66" t="s">
        <v>54</v>
      </c>
      <c r="E612" s="46" t="s">
        <v>51</v>
      </c>
    </row>
    <row r="613" spans="1:5" ht="15" customHeight="1" x14ac:dyDescent="0.2">
      <c r="B613" s="54"/>
      <c r="C613" s="51">
        <v>2321</v>
      </c>
      <c r="D613" s="133" t="s">
        <v>122</v>
      </c>
      <c r="E613" s="134">
        <v>543000</v>
      </c>
    </row>
    <row r="614" spans="1:5" ht="15" customHeight="1" x14ac:dyDescent="0.2">
      <c r="B614" s="135"/>
      <c r="C614" s="55" t="s">
        <v>53</v>
      </c>
      <c r="D614" s="120"/>
      <c r="E614" s="73">
        <f>SUM(E613:E613)</f>
        <v>543000</v>
      </c>
    </row>
    <row r="615" spans="1:5" ht="15" customHeight="1" x14ac:dyDescent="0.2"/>
    <row r="616" spans="1:5" ht="15" customHeight="1" x14ac:dyDescent="0.2"/>
    <row r="617" spans="1:5" ht="15" customHeight="1" x14ac:dyDescent="0.2"/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8" t="s">
        <v>339</v>
      </c>
    </row>
    <row r="627" spans="1:5" ht="15" customHeight="1" x14ac:dyDescent="0.2">
      <c r="A627" s="204" t="s">
        <v>340</v>
      </c>
      <c r="B627" s="204"/>
      <c r="C627" s="204"/>
      <c r="D627" s="204"/>
      <c r="E627" s="204"/>
    </row>
    <row r="628" spans="1:5" ht="15" customHeight="1" x14ac:dyDescent="0.2">
      <c r="A628" s="204"/>
      <c r="B628" s="204"/>
      <c r="C628" s="204"/>
      <c r="D628" s="204"/>
      <c r="E628" s="204"/>
    </row>
    <row r="629" spans="1:5" ht="15" customHeight="1" x14ac:dyDescent="0.2">
      <c r="A629" s="202" t="s">
        <v>522</v>
      </c>
      <c r="B629" s="202"/>
      <c r="C629" s="202"/>
      <c r="D629" s="202"/>
      <c r="E629" s="202"/>
    </row>
    <row r="630" spans="1:5" ht="15" customHeight="1" x14ac:dyDescent="0.2">
      <c r="A630" s="202"/>
      <c r="B630" s="202"/>
      <c r="C630" s="202"/>
      <c r="D630" s="202"/>
      <c r="E630" s="202"/>
    </row>
    <row r="631" spans="1:5" ht="15" customHeight="1" x14ac:dyDescent="0.2">
      <c r="A631" s="202"/>
      <c r="B631" s="202"/>
      <c r="C631" s="202"/>
      <c r="D631" s="202"/>
      <c r="E631" s="202"/>
    </row>
    <row r="632" spans="1:5" ht="15" customHeight="1" x14ac:dyDescent="0.2">
      <c r="A632" s="202"/>
      <c r="B632" s="202"/>
      <c r="C632" s="202"/>
      <c r="D632" s="202"/>
      <c r="E632" s="202"/>
    </row>
    <row r="633" spans="1:5" ht="15" customHeight="1" x14ac:dyDescent="0.2">
      <c r="A633" s="202"/>
      <c r="B633" s="202"/>
      <c r="C633" s="202"/>
      <c r="D633" s="202"/>
      <c r="E633" s="202"/>
    </row>
    <row r="634" spans="1:5" ht="15" customHeight="1" x14ac:dyDescent="0.2">
      <c r="A634" s="202"/>
      <c r="B634" s="202"/>
      <c r="C634" s="202"/>
      <c r="D634" s="202"/>
      <c r="E634" s="202"/>
    </row>
    <row r="635" spans="1:5" ht="15" customHeight="1" x14ac:dyDescent="0.2">
      <c r="A635" s="202"/>
      <c r="B635" s="202"/>
      <c r="C635" s="202"/>
      <c r="D635" s="202"/>
      <c r="E635" s="202"/>
    </row>
    <row r="636" spans="1:5" ht="15" customHeight="1" x14ac:dyDescent="0.2">
      <c r="A636" s="202"/>
      <c r="B636" s="202"/>
      <c r="C636" s="202"/>
      <c r="D636" s="202"/>
      <c r="E636" s="202"/>
    </row>
    <row r="637" spans="1:5" ht="15" customHeight="1" x14ac:dyDescent="0.2">
      <c r="A637" s="108"/>
      <c r="B637" s="108"/>
      <c r="C637" s="108"/>
      <c r="D637" s="108"/>
      <c r="E637" s="108"/>
    </row>
    <row r="638" spans="1:5" ht="15" customHeight="1" x14ac:dyDescent="0.25">
      <c r="A638" s="40" t="s">
        <v>16</v>
      </c>
      <c r="B638" s="41"/>
      <c r="C638" s="41"/>
      <c r="D638" s="41"/>
      <c r="E638" s="41"/>
    </row>
    <row r="639" spans="1:5" ht="15" customHeight="1" x14ac:dyDescent="0.2">
      <c r="A639" s="42" t="s">
        <v>47</v>
      </c>
      <c r="B639" s="41"/>
      <c r="C639" s="41"/>
      <c r="D639" s="41"/>
      <c r="E639" s="83" t="s">
        <v>48</v>
      </c>
    </row>
    <row r="640" spans="1:5" ht="15" customHeight="1" x14ac:dyDescent="0.25">
      <c r="A640" s="40"/>
      <c r="B640" s="43"/>
      <c r="C640" s="41"/>
      <c r="D640" s="41"/>
      <c r="E640" s="44"/>
    </row>
    <row r="641" spans="1:5" ht="15" customHeight="1" x14ac:dyDescent="0.2">
      <c r="A641" s="45"/>
      <c r="B641" s="45"/>
      <c r="C641" s="46" t="s">
        <v>49</v>
      </c>
      <c r="D641" s="77" t="s">
        <v>54</v>
      </c>
      <c r="E641" s="48" t="s">
        <v>51</v>
      </c>
    </row>
    <row r="642" spans="1:5" ht="15" customHeight="1" x14ac:dyDescent="0.2">
      <c r="A642" s="78"/>
      <c r="B642" s="50"/>
      <c r="C642" s="79">
        <v>6409</v>
      </c>
      <c r="D642" s="69" t="s">
        <v>83</v>
      </c>
      <c r="E642" s="130">
        <v>-160000</v>
      </c>
    </row>
    <row r="643" spans="1:5" ht="15" customHeight="1" x14ac:dyDescent="0.2">
      <c r="A643" s="80"/>
      <c r="B643" s="81"/>
      <c r="C643" s="55" t="s">
        <v>53</v>
      </c>
      <c r="D643" s="56"/>
      <c r="E643" s="57">
        <f>E642</f>
        <v>-160000</v>
      </c>
    </row>
    <row r="644" spans="1:5" ht="15" customHeight="1" x14ac:dyDescent="0.2"/>
    <row r="645" spans="1:5" ht="15" customHeight="1" x14ac:dyDescent="0.25">
      <c r="A645" s="40" t="s">
        <v>16</v>
      </c>
      <c r="B645" s="41"/>
      <c r="C645" s="41"/>
      <c r="D645" s="41"/>
      <c r="E645" s="62"/>
    </row>
    <row r="646" spans="1:5" ht="15" customHeight="1" x14ac:dyDescent="0.2">
      <c r="A646" s="42" t="s">
        <v>239</v>
      </c>
      <c r="B646" s="122"/>
      <c r="C646" s="122"/>
      <c r="D646" s="122"/>
      <c r="E646" s="122" t="s">
        <v>240</v>
      </c>
    </row>
    <row r="647" spans="1:5" ht="15" customHeight="1" x14ac:dyDescent="0.2">
      <c r="A647" s="42"/>
      <c r="B647" s="43"/>
      <c r="C647" s="41"/>
      <c r="D647" s="41"/>
      <c r="E647" s="85"/>
    </row>
    <row r="648" spans="1:5" ht="15" customHeight="1" x14ac:dyDescent="0.2">
      <c r="A648" s="45"/>
      <c r="B648" s="45"/>
      <c r="C648" s="46" t="s">
        <v>49</v>
      </c>
      <c r="D648" s="77" t="s">
        <v>54</v>
      </c>
      <c r="E648" s="65" t="s">
        <v>51</v>
      </c>
    </row>
    <row r="649" spans="1:5" ht="15" customHeight="1" x14ac:dyDescent="0.2">
      <c r="A649" s="78"/>
      <c r="B649" s="50"/>
      <c r="C649" s="51">
        <v>4399</v>
      </c>
      <c r="D649" s="101" t="s">
        <v>83</v>
      </c>
      <c r="E649" s="140">
        <v>160000</v>
      </c>
    </row>
    <row r="650" spans="1:5" ht="15" customHeight="1" x14ac:dyDescent="0.2">
      <c r="A650" s="54"/>
      <c r="B650" s="54"/>
      <c r="C650" s="55" t="s">
        <v>53</v>
      </c>
      <c r="D650" s="133"/>
      <c r="E650" s="93">
        <f>SUM(E649:E649)</f>
        <v>160000</v>
      </c>
    </row>
    <row r="651" spans="1:5" ht="15" customHeight="1" x14ac:dyDescent="0.2"/>
    <row r="652" spans="1:5" ht="15" customHeight="1" x14ac:dyDescent="0.2"/>
    <row r="653" spans="1:5" ht="15" customHeight="1" x14ac:dyDescent="0.25">
      <c r="A653" s="38" t="s">
        <v>341</v>
      </c>
    </row>
    <row r="654" spans="1:5" ht="15" customHeight="1" x14ac:dyDescent="0.2">
      <c r="A654" s="206" t="s">
        <v>124</v>
      </c>
      <c r="B654" s="206"/>
      <c r="C654" s="206"/>
      <c r="D654" s="206"/>
      <c r="E654" s="206"/>
    </row>
    <row r="655" spans="1:5" ht="15" customHeight="1" x14ac:dyDescent="0.2">
      <c r="A655" s="206"/>
      <c r="B655" s="206"/>
      <c r="C655" s="206"/>
      <c r="D655" s="206"/>
      <c r="E655" s="206"/>
    </row>
    <row r="656" spans="1:5" ht="15" customHeight="1" x14ac:dyDescent="0.2">
      <c r="A656" s="202" t="s">
        <v>523</v>
      </c>
      <c r="B656" s="202"/>
      <c r="C656" s="202"/>
      <c r="D656" s="202"/>
      <c r="E656" s="202"/>
    </row>
    <row r="657" spans="1:5" ht="15" customHeight="1" x14ac:dyDescent="0.2">
      <c r="A657" s="202"/>
      <c r="B657" s="202"/>
      <c r="C657" s="202"/>
      <c r="D657" s="202"/>
      <c r="E657" s="202"/>
    </row>
    <row r="658" spans="1:5" ht="15" customHeight="1" x14ac:dyDescent="0.2">
      <c r="A658" s="202"/>
      <c r="B658" s="202"/>
      <c r="C658" s="202"/>
      <c r="D658" s="202"/>
      <c r="E658" s="202"/>
    </row>
    <row r="659" spans="1:5" ht="15" customHeight="1" x14ac:dyDescent="0.2">
      <c r="A659" s="202"/>
      <c r="B659" s="202"/>
      <c r="C659" s="202"/>
      <c r="D659" s="202"/>
      <c r="E659" s="202"/>
    </row>
    <row r="660" spans="1:5" ht="15" customHeight="1" x14ac:dyDescent="0.2">
      <c r="A660" s="202"/>
      <c r="B660" s="202"/>
      <c r="C660" s="202"/>
      <c r="D660" s="202"/>
      <c r="E660" s="202"/>
    </row>
    <row r="661" spans="1:5" ht="15" customHeight="1" x14ac:dyDescent="0.2">
      <c r="A661" s="202"/>
      <c r="B661" s="202"/>
      <c r="C661" s="202"/>
      <c r="D661" s="202"/>
      <c r="E661" s="202"/>
    </row>
    <row r="662" spans="1:5" ht="15" customHeight="1" x14ac:dyDescent="0.2">
      <c r="A662" s="202"/>
      <c r="B662" s="202"/>
      <c r="C662" s="202"/>
      <c r="D662" s="202"/>
      <c r="E662" s="202"/>
    </row>
    <row r="663" spans="1:5" ht="15" customHeight="1" x14ac:dyDescent="0.2">
      <c r="A663" s="202"/>
      <c r="B663" s="202"/>
      <c r="C663" s="202"/>
      <c r="D663" s="202"/>
      <c r="E663" s="202"/>
    </row>
    <row r="664" spans="1:5" ht="15" customHeight="1" x14ac:dyDescent="0.2">
      <c r="A664" s="108"/>
      <c r="B664" s="108"/>
      <c r="C664" s="108"/>
      <c r="D664" s="108"/>
      <c r="E664" s="108"/>
    </row>
    <row r="665" spans="1:5" ht="15" customHeight="1" x14ac:dyDescent="0.25">
      <c r="A665" s="58" t="s">
        <v>16</v>
      </c>
      <c r="B665" s="60"/>
      <c r="C665" s="60"/>
      <c r="D665" s="60"/>
      <c r="E665" s="60"/>
    </row>
    <row r="666" spans="1:5" ht="15" customHeight="1" x14ac:dyDescent="0.2">
      <c r="A666" s="61" t="s">
        <v>47</v>
      </c>
      <c r="B666" s="60"/>
      <c r="C666" s="60"/>
      <c r="D666" s="60"/>
      <c r="E666" s="75" t="s">
        <v>48</v>
      </c>
    </row>
    <row r="667" spans="1:5" ht="15" customHeight="1" x14ac:dyDescent="0.25">
      <c r="A667" s="58"/>
      <c r="B667" s="62"/>
      <c r="C667" s="60"/>
      <c r="D667" s="60"/>
      <c r="E667" s="85"/>
    </row>
    <row r="668" spans="1:5" ht="15" customHeight="1" x14ac:dyDescent="0.2">
      <c r="A668" s="64"/>
      <c r="B668" s="64"/>
      <c r="C668" s="65" t="s">
        <v>49</v>
      </c>
      <c r="D668" s="77" t="s">
        <v>54</v>
      </c>
      <c r="E668" s="136" t="s">
        <v>51</v>
      </c>
    </row>
    <row r="669" spans="1:5" ht="15" customHeight="1" x14ac:dyDescent="0.2">
      <c r="A669" s="67"/>
      <c r="B669" s="50"/>
      <c r="C669" s="121">
        <v>6409</v>
      </c>
      <c r="D669" s="69" t="s">
        <v>83</v>
      </c>
      <c r="E669" s="137">
        <v>-740000</v>
      </c>
    </row>
    <row r="670" spans="1:5" ht="15" customHeight="1" x14ac:dyDescent="0.2">
      <c r="A670" s="138"/>
      <c r="B670" s="139"/>
      <c r="C670" s="71" t="s">
        <v>53</v>
      </c>
      <c r="D670" s="92"/>
      <c r="E670" s="93">
        <f>E669</f>
        <v>-740000</v>
      </c>
    </row>
    <row r="671" spans="1:5" ht="15" customHeight="1" x14ac:dyDescent="0.2">
      <c r="A671" s="95"/>
      <c r="B671" s="95"/>
      <c r="C671" s="95"/>
      <c r="D671" s="95"/>
      <c r="E671" s="95"/>
    </row>
    <row r="672" spans="1:5" ht="15" customHeight="1" x14ac:dyDescent="0.2">
      <c r="A672" s="95"/>
      <c r="B672" s="95"/>
      <c r="C672" s="95"/>
      <c r="D672" s="95"/>
      <c r="E672" s="95"/>
    </row>
    <row r="673" spans="1:5" ht="15" customHeight="1" x14ac:dyDescent="0.2">
      <c r="A673" s="95"/>
      <c r="B673" s="95"/>
      <c r="C673" s="95"/>
      <c r="D673" s="95"/>
      <c r="E673" s="95"/>
    </row>
    <row r="674" spans="1:5" ht="15" customHeight="1" x14ac:dyDescent="0.2">
      <c r="A674" s="95"/>
      <c r="B674" s="95"/>
      <c r="C674" s="95"/>
      <c r="D674" s="95"/>
      <c r="E674" s="95"/>
    </row>
    <row r="675" spans="1:5" ht="15" customHeight="1" x14ac:dyDescent="0.2">
      <c r="A675" s="95"/>
      <c r="B675" s="95"/>
      <c r="C675" s="95"/>
      <c r="D675" s="95"/>
      <c r="E675" s="95"/>
    </row>
    <row r="676" spans="1:5" ht="15" customHeight="1" x14ac:dyDescent="0.2">
      <c r="A676" s="95"/>
      <c r="B676" s="95"/>
      <c r="C676" s="95"/>
      <c r="D676" s="95"/>
      <c r="E676" s="95"/>
    </row>
    <row r="677" spans="1:5" ht="15" customHeight="1" x14ac:dyDescent="0.2">
      <c r="A677" s="95"/>
      <c r="B677" s="95"/>
      <c r="C677" s="95"/>
      <c r="D677" s="95"/>
      <c r="E677" s="95"/>
    </row>
    <row r="678" spans="1:5" ht="15" customHeight="1" x14ac:dyDescent="0.25">
      <c r="A678" s="58" t="s">
        <v>16</v>
      </c>
      <c r="B678" s="60"/>
      <c r="C678" s="60"/>
      <c r="D678" s="60"/>
      <c r="E678" s="62"/>
    </row>
    <row r="679" spans="1:5" ht="15" customHeight="1" x14ac:dyDescent="0.2">
      <c r="A679" s="61" t="s">
        <v>125</v>
      </c>
      <c r="B679" s="60"/>
      <c r="C679" s="60"/>
      <c r="D679" s="60"/>
      <c r="E679" s="75" t="s">
        <v>126</v>
      </c>
    </row>
    <row r="680" spans="1:5" ht="15" customHeight="1" x14ac:dyDescent="0.2">
      <c r="A680" s="61"/>
      <c r="B680" s="62"/>
      <c r="C680" s="60"/>
      <c r="D680" s="60"/>
      <c r="E680" s="85"/>
    </row>
    <row r="681" spans="1:5" ht="15" customHeight="1" x14ac:dyDescent="0.2">
      <c r="A681" s="64"/>
      <c r="B681" s="64"/>
      <c r="C681" s="65" t="s">
        <v>49</v>
      </c>
      <c r="D681" s="77" t="s">
        <v>54</v>
      </c>
      <c r="E681" s="136" t="s">
        <v>51</v>
      </c>
    </row>
    <row r="682" spans="1:5" ht="15" customHeight="1" x14ac:dyDescent="0.2">
      <c r="A682" s="64"/>
      <c r="B682" s="64"/>
      <c r="C682" s="68">
        <v>3419</v>
      </c>
      <c r="D682" s="69" t="s">
        <v>83</v>
      </c>
      <c r="E682" s="140">
        <v>250000</v>
      </c>
    </row>
    <row r="683" spans="1:5" ht="15" customHeight="1" x14ac:dyDescent="0.2">
      <c r="A683" s="64"/>
      <c r="B683" s="64"/>
      <c r="C683" s="68">
        <v>3313</v>
      </c>
      <c r="D683" s="69" t="s">
        <v>83</v>
      </c>
      <c r="E683" s="140">
        <v>150000</v>
      </c>
    </row>
    <row r="684" spans="1:5" ht="15" customHeight="1" x14ac:dyDescent="0.2">
      <c r="A684" s="64"/>
      <c r="B684" s="64"/>
      <c r="C684" s="68">
        <v>3419</v>
      </c>
      <c r="D684" s="69" t="s">
        <v>342</v>
      </c>
      <c r="E684" s="140">
        <v>110000</v>
      </c>
    </row>
    <row r="685" spans="1:5" ht="15" customHeight="1" x14ac:dyDescent="0.2">
      <c r="A685" s="64"/>
      <c r="B685" s="64"/>
      <c r="C685" s="68">
        <v>3316</v>
      </c>
      <c r="D685" s="69" t="s">
        <v>342</v>
      </c>
      <c r="E685" s="140">
        <v>120000</v>
      </c>
    </row>
    <row r="686" spans="1:5" ht="15" customHeight="1" x14ac:dyDescent="0.2">
      <c r="A686" s="64"/>
      <c r="B686" s="64"/>
      <c r="C686" s="68">
        <v>3419</v>
      </c>
      <c r="D686" s="185" t="s">
        <v>84</v>
      </c>
      <c r="E686" s="140">
        <v>110000</v>
      </c>
    </row>
    <row r="687" spans="1:5" ht="15" customHeight="1" x14ac:dyDescent="0.2">
      <c r="A687" s="141"/>
      <c r="B687" s="141"/>
      <c r="C687" s="71" t="s">
        <v>53</v>
      </c>
      <c r="D687" s="92"/>
      <c r="E687" s="93">
        <f>SUM(E682:E686)</f>
        <v>740000</v>
      </c>
    </row>
    <row r="688" spans="1:5" ht="15" customHeight="1" x14ac:dyDescent="0.2"/>
    <row r="689" spans="1:5" ht="15" customHeight="1" x14ac:dyDescent="0.2"/>
    <row r="690" spans="1:5" ht="15" customHeight="1" x14ac:dyDescent="0.25">
      <c r="A690" s="38" t="s">
        <v>343</v>
      </c>
    </row>
    <row r="691" spans="1:5" ht="15" customHeight="1" x14ac:dyDescent="0.2">
      <c r="A691" s="201" t="s">
        <v>177</v>
      </c>
      <c r="B691" s="201"/>
      <c r="C691" s="201"/>
      <c r="D691" s="201"/>
      <c r="E691" s="201"/>
    </row>
    <row r="692" spans="1:5" ht="15" customHeight="1" x14ac:dyDescent="0.2">
      <c r="A692" s="201"/>
      <c r="B692" s="201"/>
      <c r="C692" s="201"/>
      <c r="D692" s="201"/>
      <c r="E692" s="201"/>
    </row>
    <row r="693" spans="1:5" ht="15" customHeight="1" x14ac:dyDescent="0.2">
      <c r="A693" s="202" t="s">
        <v>344</v>
      </c>
      <c r="B693" s="202"/>
      <c r="C693" s="202"/>
      <c r="D693" s="202"/>
      <c r="E693" s="202"/>
    </row>
    <row r="694" spans="1:5" ht="15" customHeight="1" x14ac:dyDescent="0.2">
      <c r="A694" s="202"/>
      <c r="B694" s="202"/>
      <c r="C694" s="202"/>
      <c r="D694" s="202"/>
      <c r="E694" s="202"/>
    </row>
    <row r="695" spans="1:5" ht="15" customHeight="1" x14ac:dyDescent="0.2">
      <c r="A695" s="202"/>
      <c r="B695" s="202"/>
      <c r="C695" s="202"/>
      <c r="D695" s="202"/>
      <c r="E695" s="202"/>
    </row>
    <row r="696" spans="1:5" ht="15" customHeight="1" x14ac:dyDescent="0.2">
      <c r="A696" s="202"/>
      <c r="B696" s="202"/>
      <c r="C696" s="202"/>
      <c r="D696" s="202"/>
      <c r="E696" s="202"/>
    </row>
    <row r="697" spans="1:5" ht="15" customHeight="1" x14ac:dyDescent="0.2">
      <c r="A697" s="202"/>
      <c r="B697" s="202"/>
      <c r="C697" s="202"/>
      <c r="D697" s="202"/>
      <c r="E697" s="202"/>
    </row>
    <row r="698" spans="1:5" ht="15" customHeight="1" x14ac:dyDescent="0.2">
      <c r="A698" s="202"/>
      <c r="B698" s="202"/>
      <c r="C698" s="202"/>
      <c r="D698" s="202"/>
      <c r="E698" s="202"/>
    </row>
    <row r="699" spans="1:5" ht="15" customHeight="1" x14ac:dyDescent="0.2"/>
    <row r="700" spans="1:5" ht="15" customHeight="1" x14ac:dyDescent="0.25">
      <c r="A700" s="58" t="s">
        <v>16</v>
      </c>
      <c r="B700" s="60"/>
      <c r="C700" s="60"/>
      <c r="D700" s="43"/>
      <c r="E700" s="43"/>
    </row>
    <row r="701" spans="1:5" ht="15" customHeight="1" x14ac:dyDescent="0.2">
      <c r="A701" s="61" t="s">
        <v>73</v>
      </c>
      <c r="B701" s="60"/>
      <c r="C701" s="60"/>
      <c r="D701" s="60"/>
      <c r="E701" s="75" t="s">
        <v>154</v>
      </c>
    </row>
    <row r="702" spans="1:5" ht="15" customHeight="1" x14ac:dyDescent="0.25">
      <c r="A702" s="151"/>
      <c r="B702" s="152"/>
      <c r="C702" s="60"/>
      <c r="D702" s="62"/>
      <c r="E702" s="111"/>
    </row>
    <row r="703" spans="1:5" ht="15" customHeight="1" x14ac:dyDescent="0.2">
      <c r="A703" s="64"/>
      <c r="B703" s="46" t="s">
        <v>155</v>
      </c>
      <c r="C703" s="65" t="s">
        <v>49</v>
      </c>
      <c r="D703" s="77" t="s">
        <v>54</v>
      </c>
      <c r="E703" s="48" t="s">
        <v>51</v>
      </c>
    </row>
    <row r="704" spans="1:5" ht="15" customHeight="1" x14ac:dyDescent="0.2">
      <c r="A704" s="67"/>
      <c r="B704" s="144">
        <v>10</v>
      </c>
      <c r="C704" s="68"/>
      <c r="D704" s="69" t="s">
        <v>61</v>
      </c>
      <c r="E704" s="90">
        <v>-475530</v>
      </c>
    </row>
    <row r="705" spans="1:5" ht="15" customHeight="1" x14ac:dyDescent="0.2">
      <c r="A705" s="67"/>
      <c r="B705" s="144">
        <v>11</v>
      </c>
      <c r="C705" s="68"/>
      <c r="D705" s="69" t="s">
        <v>61</v>
      </c>
      <c r="E705" s="90">
        <v>-1375290</v>
      </c>
    </row>
    <row r="706" spans="1:5" ht="15" customHeight="1" x14ac:dyDescent="0.2">
      <c r="A706" s="67"/>
      <c r="B706" s="144">
        <v>12</v>
      </c>
      <c r="C706" s="68"/>
      <c r="D706" s="69" t="s">
        <v>61</v>
      </c>
      <c r="E706" s="90">
        <v>-1000000</v>
      </c>
    </row>
    <row r="707" spans="1:5" ht="15" customHeight="1" x14ac:dyDescent="0.2">
      <c r="A707" s="67"/>
      <c r="B707" s="144">
        <v>11</v>
      </c>
      <c r="C707" s="68"/>
      <c r="D707" s="69" t="s">
        <v>93</v>
      </c>
      <c r="E707" s="90">
        <f>-500000-945-206470</f>
        <v>-707415</v>
      </c>
    </row>
    <row r="708" spans="1:5" ht="15" customHeight="1" x14ac:dyDescent="0.2">
      <c r="A708" s="67"/>
      <c r="B708" s="144">
        <v>23</v>
      </c>
      <c r="C708" s="68"/>
      <c r="D708" s="69" t="s">
        <v>93</v>
      </c>
      <c r="E708" s="90">
        <v>-51765</v>
      </c>
    </row>
    <row r="709" spans="1:5" ht="15" customHeight="1" x14ac:dyDescent="0.2">
      <c r="A709" s="70"/>
      <c r="B709" s="144"/>
      <c r="C709" s="71" t="s">
        <v>53</v>
      </c>
      <c r="D709" s="113"/>
      <c r="E709" s="114">
        <f>SUM(E704:E708)</f>
        <v>-3610000</v>
      </c>
    </row>
    <row r="710" spans="1:5" ht="15" customHeight="1" x14ac:dyDescent="0.25">
      <c r="A710" s="38"/>
      <c r="B710" s="112"/>
      <c r="C710" s="146"/>
      <c r="D710" s="41"/>
      <c r="E710" s="154"/>
    </row>
    <row r="711" spans="1:5" ht="15" customHeight="1" x14ac:dyDescent="0.25">
      <c r="A711" s="58" t="s">
        <v>16</v>
      </c>
      <c r="B711" s="60"/>
      <c r="C711" s="60"/>
      <c r="D711" s="60"/>
      <c r="E711" s="60"/>
    </row>
    <row r="712" spans="1:5" ht="15" customHeight="1" x14ac:dyDescent="0.2">
      <c r="A712" s="61" t="s">
        <v>47</v>
      </c>
      <c r="B712" s="60"/>
      <c r="C712" s="60"/>
      <c r="D712" s="60"/>
      <c r="E712" s="75" t="s">
        <v>48</v>
      </c>
    </row>
    <row r="713" spans="1:5" ht="15" customHeight="1" x14ac:dyDescent="0.25">
      <c r="A713" s="62"/>
      <c r="B713" s="58"/>
      <c r="C713" s="60"/>
      <c r="D713" s="60"/>
      <c r="E713" s="85"/>
    </row>
    <row r="714" spans="1:5" ht="15" customHeight="1" x14ac:dyDescent="0.2">
      <c r="A714" s="64"/>
      <c r="B714" s="45"/>
      <c r="C714" s="65" t="s">
        <v>49</v>
      </c>
      <c r="D714" s="77" t="s">
        <v>54</v>
      </c>
      <c r="E714" s="65" t="s">
        <v>51</v>
      </c>
    </row>
    <row r="715" spans="1:5" ht="15" customHeight="1" x14ac:dyDescent="0.2">
      <c r="A715" s="67"/>
      <c r="B715" s="109"/>
      <c r="C715" s="68">
        <v>6409</v>
      </c>
      <c r="D715" s="69" t="s">
        <v>55</v>
      </c>
      <c r="E715" s="90">
        <v>3610000</v>
      </c>
    </row>
    <row r="716" spans="1:5" ht="15" customHeight="1" x14ac:dyDescent="0.2">
      <c r="A716" s="70"/>
      <c r="B716" s="135"/>
      <c r="C716" s="71" t="s">
        <v>53</v>
      </c>
      <c r="D716" s="113"/>
      <c r="E716" s="114">
        <f>SUM(E715:E715)</f>
        <v>3610000</v>
      </c>
    </row>
    <row r="717" spans="1:5" ht="15" customHeight="1" x14ac:dyDescent="0.2"/>
    <row r="718" spans="1:5" ht="15" customHeight="1" x14ac:dyDescent="0.2"/>
    <row r="719" spans="1:5" ht="15" customHeight="1" x14ac:dyDescent="0.25">
      <c r="A719" s="38" t="s">
        <v>345</v>
      </c>
    </row>
    <row r="720" spans="1:5" ht="15" customHeight="1" x14ac:dyDescent="0.2">
      <c r="A720" s="204" t="s">
        <v>255</v>
      </c>
      <c r="B720" s="204"/>
      <c r="C720" s="204"/>
      <c r="D720" s="204"/>
      <c r="E720" s="204"/>
    </row>
    <row r="721" spans="1:5" ht="15" customHeight="1" x14ac:dyDescent="0.2">
      <c r="A721" s="204"/>
      <c r="B721" s="204"/>
      <c r="C721" s="204"/>
      <c r="D721" s="204"/>
      <c r="E721" s="204"/>
    </row>
    <row r="722" spans="1:5" ht="15" customHeight="1" x14ac:dyDescent="0.2">
      <c r="A722" s="202" t="s">
        <v>346</v>
      </c>
      <c r="B722" s="202"/>
      <c r="C722" s="202"/>
      <c r="D722" s="202"/>
      <c r="E722" s="202"/>
    </row>
    <row r="723" spans="1:5" ht="15" customHeight="1" x14ac:dyDescent="0.2">
      <c r="A723" s="202"/>
      <c r="B723" s="202"/>
      <c r="C723" s="202"/>
      <c r="D723" s="202"/>
      <c r="E723" s="202"/>
    </row>
    <row r="724" spans="1:5" ht="15" customHeight="1" x14ac:dyDescent="0.2">
      <c r="A724" s="202"/>
      <c r="B724" s="202"/>
      <c r="C724" s="202"/>
      <c r="D724" s="202"/>
      <c r="E724" s="202"/>
    </row>
    <row r="725" spans="1:5" ht="15" customHeight="1" x14ac:dyDescent="0.2">
      <c r="A725" s="202"/>
      <c r="B725" s="202"/>
      <c r="C725" s="202"/>
      <c r="D725" s="202"/>
      <c r="E725" s="202"/>
    </row>
    <row r="726" spans="1:5" ht="15" customHeight="1" x14ac:dyDescent="0.2">
      <c r="A726" s="202"/>
      <c r="B726" s="202"/>
      <c r="C726" s="202"/>
      <c r="D726" s="202"/>
      <c r="E726" s="202"/>
    </row>
    <row r="727" spans="1:5" ht="15" customHeight="1" x14ac:dyDescent="0.2">
      <c r="A727" s="202"/>
      <c r="B727" s="202"/>
      <c r="C727" s="202"/>
      <c r="D727" s="202"/>
      <c r="E727" s="202"/>
    </row>
    <row r="728" spans="1:5" ht="15" customHeight="1" x14ac:dyDescent="0.2"/>
    <row r="729" spans="1:5" ht="15" customHeight="1" x14ac:dyDescent="0.2"/>
    <row r="730" spans="1:5" ht="15" customHeight="1" x14ac:dyDescent="0.2"/>
    <row r="731" spans="1:5" ht="15" customHeight="1" x14ac:dyDescent="0.25">
      <c r="A731" s="40" t="s">
        <v>16</v>
      </c>
      <c r="B731" s="41"/>
      <c r="C731" s="41"/>
      <c r="D731" s="41"/>
      <c r="E731" s="43"/>
    </row>
    <row r="732" spans="1:5" ht="15" customHeight="1" x14ac:dyDescent="0.2">
      <c r="A732" s="61" t="s">
        <v>184</v>
      </c>
      <c r="B732" s="41"/>
      <c r="C732" s="41"/>
      <c r="D732" s="41"/>
      <c r="E732" s="83" t="s">
        <v>185</v>
      </c>
    </row>
    <row r="733" spans="1:5" ht="15" customHeight="1" x14ac:dyDescent="0.2">
      <c r="B733" s="143"/>
      <c r="C733" s="41"/>
      <c r="D733" s="41"/>
      <c r="E733" s="44"/>
    </row>
    <row r="734" spans="1:5" ht="15" customHeight="1" x14ac:dyDescent="0.2">
      <c r="B734" s="45"/>
      <c r="C734" s="46" t="s">
        <v>49</v>
      </c>
      <c r="D734" s="47" t="s">
        <v>54</v>
      </c>
      <c r="E734" s="48" t="s">
        <v>51</v>
      </c>
    </row>
    <row r="735" spans="1:5" ht="15" customHeight="1" x14ac:dyDescent="0.2">
      <c r="B735" s="112"/>
      <c r="C735" s="51">
        <v>6115</v>
      </c>
      <c r="D735" s="69" t="s">
        <v>61</v>
      </c>
      <c r="E735" s="117">
        <v>-11448.58</v>
      </c>
    </row>
    <row r="736" spans="1:5" ht="15" customHeight="1" x14ac:dyDescent="0.2">
      <c r="B736" s="112"/>
      <c r="C736" s="51">
        <v>6115</v>
      </c>
      <c r="D736" s="69" t="s">
        <v>347</v>
      </c>
      <c r="E736" s="117">
        <f>8208+2036+739</f>
        <v>10983</v>
      </c>
    </row>
    <row r="737" spans="1:5" ht="15" customHeight="1" x14ac:dyDescent="0.2">
      <c r="B737" s="112"/>
      <c r="C737" s="51">
        <v>6115</v>
      </c>
      <c r="D737" s="69" t="s">
        <v>61</v>
      </c>
      <c r="E737" s="117">
        <f>375.58+90</f>
        <v>465.58</v>
      </c>
    </row>
    <row r="738" spans="1:5" ht="15" customHeight="1" x14ac:dyDescent="0.2">
      <c r="B738" s="112"/>
      <c r="C738" s="55" t="s">
        <v>53</v>
      </c>
      <c r="D738" s="56"/>
      <c r="E738" s="57">
        <f>SUM(E735:E737)</f>
        <v>0</v>
      </c>
    </row>
    <row r="739" spans="1:5" ht="15" customHeight="1" x14ac:dyDescent="0.2"/>
    <row r="740" spans="1:5" ht="15" customHeight="1" x14ac:dyDescent="0.2"/>
    <row r="741" spans="1:5" ht="15" customHeight="1" x14ac:dyDescent="0.25">
      <c r="A741" s="38" t="s">
        <v>348</v>
      </c>
    </row>
    <row r="742" spans="1:5" ht="15" customHeight="1" x14ac:dyDescent="0.2">
      <c r="A742" s="204" t="s">
        <v>264</v>
      </c>
      <c r="B742" s="204"/>
      <c r="C742" s="204"/>
      <c r="D742" s="204"/>
      <c r="E742" s="204"/>
    </row>
    <row r="743" spans="1:5" ht="15" customHeight="1" x14ac:dyDescent="0.2">
      <c r="A743" s="204"/>
      <c r="B743" s="204"/>
      <c r="C743" s="204"/>
      <c r="D743" s="204"/>
      <c r="E743" s="204"/>
    </row>
    <row r="744" spans="1:5" ht="15" customHeight="1" x14ac:dyDescent="0.2">
      <c r="A744" s="202" t="s">
        <v>349</v>
      </c>
      <c r="B744" s="202"/>
      <c r="C744" s="202"/>
      <c r="D744" s="202"/>
      <c r="E744" s="202"/>
    </row>
    <row r="745" spans="1:5" ht="15" customHeight="1" x14ac:dyDescent="0.2">
      <c r="A745" s="202"/>
      <c r="B745" s="202"/>
      <c r="C745" s="202"/>
      <c r="D745" s="202"/>
      <c r="E745" s="202"/>
    </row>
    <row r="746" spans="1:5" ht="15" customHeight="1" x14ac:dyDescent="0.2">
      <c r="A746" s="202"/>
      <c r="B746" s="202"/>
      <c r="C746" s="202"/>
      <c r="D746" s="202"/>
      <c r="E746" s="202"/>
    </row>
    <row r="747" spans="1:5" ht="15" customHeight="1" x14ac:dyDescent="0.2">
      <c r="A747" s="202"/>
      <c r="B747" s="202"/>
      <c r="C747" s="202"/>
      <c r="D747" s="202"/>
      <c r="E747" s="202"/>
    </row>
    <row r="748" spans="1:5" ht="15" customHeight="1" x14ac:dyDescent="0.2">
      <c r="A748" s="202"/>
      <c r="B748" s="202"/>
      <c r="C748" s="202"/>
      <c r="D748" s="202"/>
      <c r="E748" s="202"/>
    </row>
    <row r="749" spans="1:5" ht="15" customHeight="1" x14ac:dyDescent="0.2">
      <c r="A749" s="202"/>
      <c r="B749" s="202"/>
      <c r="C749" s="202"/>
      <c r="D749" s="202"/>
      <c r="E749" s="202"/>
    </row>
    <row r="750" spans="1:5" ht="15" customHeight="1" x14ac:dyDescent="0.2">
      <c r="A750" s="202"/>
      <c r="B750" s="202"/>
      <c r="C750" s="202"/>
      <c r="D750" s="202"/>
      <c r="E750" s="202"/>
    </row>
    <row r="751" spans="1:5" ht="15" customHeight="1" x14ac:dyDescent="0.2">
      <c r="A751" s="202"/>
      <c r="B751" s="202"/>
      <c r="C751" s="202"/>
      <c r="D751" s="202"/>
      <c r="E751" s="202"/>
    </row>
    <row r="752" spans="1:5" ht="15" customHeight="1" x14ac:dyDescent="0.2">
      <c r="A752" s="202"/>
      <c r="B752" s="202"/>
      <c r="C752" s="202"/>
      <c r="D752" s="202"/>
      <c r="E752" s="202"/>
    </row>
    <row r="753" spans="1:5" ht="15" customHeight="1" x14ac:dyDescent="0.2">
      <c r="A753" s="202"/>
      <c r="B753" s="202"/>
      <c r="C753" s="202"/>
      <c r="D753" s="202"/>
      <c r="E753" s="202"/>
    </row>
    <row r="754" spans="1:5" ht="15" customHeight="1" x14ac:dyDescent="0.2">
      <c r="A754" s="108"/>
      <c r="B754" s="108"/>
      <c r="C754" s="108"/>
      <c r="D754" s="108"/>
      <c r="E754" s="108"/>
    </row>
    <row r="755" spans="1:5" ht="15" customHeight="1" x14ac:dyDescent="0.25">
      <c r="A755" s="40" t="s">
        <v>16</v>
      </c>
      <c r="B755" s="41"/>
      <c r="C755" s="41"/>
      <c r="D755" s="41"/>
      <c r="E755" s="41"/>
    </row>
    <row r="756" spans="1:5" ht="15" customHeight="1" x14ac:dyDescent="0.2">
      <c r="A756" s="42" t="s">
        <v>350</v>
      </c>
      <c r="B756" s="41"/>
      <c r="C756" s="41"/>
      <c r="D756" s="41"/>
      <c r="E756" s="83" t="s">
        <v>351</v>
      </c>
    </row>
    <row r="757" spans="1:5" ht="15" customHeight="1" x14ac:dyDescent="0.2">
      <c r="A757" s="142"/>
      <c r="B757" s="143"/>
      <c r="C757" s="41"/>
      <c r="D757" s="41"/>
      <c r="E757" s="44"/>
    </row>
    <row r="758" spans="1:5" ht="15" customHeight="1" x14ac:dyDescent="0.2">
      <c r="A758" s="64"/>
      <c r="B758" s="45"/>
      <c r="C758" s="46" t="s">
        <v>49</v>
      </c>
      <c r="D758" s="47" t="s">
        <v>54</v>
      </c>
      <c r="E758" s="48" t="s">
        <v>51</v>
      </c>
    </row>
    <row r="759" spans="1:5" ht="15" customHeight="1" x14ac:dyDescent="0.2">
      <c r="A759" s="67"/>
      <c r="B759" s="81"/>
      <c r="C759" s="68">
        <v>2399</v>
      </c>
      <c r="D759" s="69" t="s">
        <v>84</v>
      </c>
      <c r="E759" s="117">
        <v>-19000000</v>
      </c>
    </row>
    <row r="760" spans="1:5" ht="15" customHeight="1" x14ac:dyDescent="0.2">
      <c r="A760" s="67"/>
      <c r="B760" s="81"/>
      <c r="C760" s="68">
        <v>2321</v>
      </c>
      <c r="D760" s="69" t="s">
        <v>84</v>
      </c>
      <c r="E760" s="117">
        <f>2000000+750000+2100000+1600000+400000+2100000+2000000+1500000+1700000+2400000+250000+2200000</f>
        <v>19000000</v>
      </c>
    </row>
    <row r="761" spans="1:5" ht="15" customHeight="1" x14ac:dyDescent="0.2">
      <c r="A761" s="67"/>
      <c r="B761" s="194"/>
      <c r="C761" s="55" t="s">
        <v>53</v>
      </c>
      <c r="D761" s="56"/>
      <c r="E761" s="57">
        <f>SUM(E759:E760)</f>
        <v>0</v>
      </c>
    </row>
    <row r="762" spans="1:5" ht="15" customHeight="1" x14ac:dyDescent="0.2"/>
    <row r="763" spans="1:5" ht="15" customHeight="1" x14ac:dyDescent="0.2"/>
    <row r="764" spans="1:5" ht="15" customHeight="1" x14ac:dyDescent="0.25">
      <c r="A764" s="38" t="s">
        <v>352</v>
      </c>
    </row>
    <row r="765" spans="1:5" ht="15" customHeight="1" x14ac:dyDescent="0.2">
      <c r="A765" s="204" t="s">
        <v>264</v>
      </c>
      <c r="B765" s="204"/>
      <c r="C765" s="204"/>
      <c r="D765" s="204"/>
      <c r="E765" s="204"/>
    </row>
    <row r="766" spans="1:5" ht="15" customHeight="1" x14ac:dyDescent="0.2">
      <c r="A766" s="204"/>
      <c r="B766" s="204"/>
      <c r="C766" s="204"/>
      <c r="D766" s="204"/>
      <c r="E766" s="204"/>
    </row>
    <row r="767" spans="1:5" ht="15" customHeight="1" x14ac:dyDescent="0.2">
      <c r="A767" s="203" t="s">
        <v>353</v>
      </c>
      <c r="B767" s="203"/>
      <c r="C767" s="203"/>
      <c r="D767" s="203"/>
      <c r="E767" s="203"/>
    </row>
    <row r="768" spans="1:5" ht="15" customHeight="1" x14ac:dyDescent="0.2">
      <c r="A768" s="203"/>
      <c r="B768" s="203"/>
      <c r="C768" s="203"/>
      <c r="D768" s="203"/>
      <c r="E768" s="203"/>
    </row>
    <row r="769" spans="1:5" ht="15" customHeight="1" x14ac:dyDescent="0.2">
      <c r="A769" s="203"/>
      <c r="B769" s="203"/>
      <c r="C769" s="203"/>
      <c r="D769" s="203"/>
      <c r="E769" s="203"/>
    </row>
    <row r="770" spans="1:5" ht="15" customHeight="1" x14ac:dyDescent="0.2">
      <c r="A770" s="203"/>
      <c r="B770" s="203"/>
      <c r="C770" s="203"/>
      <c r="D770" s="203"/>
      <c r="E770" s="203"/>
    </row>
    <row r="771" spans="1:5" ht="15" customHeight="1" x14ac:dyDescent="0.2">
      <c r="A771" s="203"/>
      <c r="B771" s="203"/>
      <c r="C771" s="203"/>
      <c r="D771" s="203"/>
      <c r="E771" s="203"/>
    </row>
    <row r="772" spans="1:5" ht="15" customHeight="1" x14ac:dyDescent="0.2">
      <c r="A772" s="203"/>
      <c r="B772" s="203"/>
      <c r="C772" s="203"/>
      <c r="D772" s="203"/>
      <c r="E772" s="203"/>
    </row>
    <row r="773" spans="1:5" ht="15" customHeight="1" x14ac:dyDescent="0.2">
      <c r="A773" s="203"/>
      <c r="B773" s="203"/>
      <c r="C773" s="203"/>
      <c r="D773" s="203"/>
      <c r="E773" s="203"/>
    </row>
    <row r="774" spans="1:5" ht="15" customHeight="1" x14ac:dyDescent="0.2">
      <c r="A774" s="203"/>
      <c r="B774" s="203"/>
      <c r="C774" s="203"/>
      <c r="D774" s="203"/>
      <c r="E774" s="203"/>
    </row>
    <row r="775" spans="1:5" ht="15" customHeight="1" x14ac:dyDescent="0.2">
      <c r="A775" s="203"/>
      <c r="B775" s="203"/>
      <c r="C775" s="203"/>
      <c r="D775" s="203"/>
      <c r="E775" s="203"/>
    </row>
    <row r="776" spans="1:5" ht="15" customHeight="1" x14ac:dyDescent="0.2">
      <c r="A776" s="115"/>
      <c r="B776" s="115"/>
      <c r="C776" s="115"/>
      <c r="D776" s="115"/>
      <c r="E776" s="115"/>
    </row>
    <row r="777" spans="1:5" ht="15" customHeight="1" x14ac:dyDescent="0.2">
      <c r="A777" s="115"/>
      <c r="B777" s="115"/>
      <c r="C777" s="115"/>
      <c r="D777" s="115"/>
      <c r="E777" s="115"/>
    </row>
    <row r="778" spans="1:5" ht="15" customHeight="1" x14ac:dyDescent="0.2">
      <c r="A778" s="115"/>
      <c r="B778" s="115"/>
      <c r="C778" s="115"/>
      <c r="D778" s="115"/>
      <c r="E778" s="115"/>
    </row>
    <row r="779" spans="1:5" ht="15" customHeight="1" x14ac:dyDescent="0.2">
      <c r="A779" s="115"/>
      <c r="B779" s="115"/>
      <c r="C779" s="115"/>
      <c r="D779" s="115"/>
      <c r="E779" s="115"/>
    </row>
    <row r="780" spans="1:5" ht="15" customHeight="1" x14ac:dyDescent="0.2">
      <c r="A780" s="115"/>
      <c r="B780" s="115"/>
      <c r="C780" s="115"/>
      <c r="D780" s="115"/>
      <c r="E780" s="115"/>
    </row>
    <row r="781" spans="1:5" ht="15" customHeight="1" x14ac:dyDescent="0.2">
      <c r="A781" s="115"/>
      <c r="B781" s="115"/>
      <c r="C781" s="115"/>
      <c r="D781" s="115"/>
      <c r="E781" s="115"/>
    </row>
    <row r="782" spans="1:5" ht="15" customHeight="1" x14ac:dyDescent="0.2">
      <c r="A782" s="115"/>
      <c r="B782" s="115"/>
      <c r="C782" s="115"/>
      <c r="D782" s="115"/>
      <c r="E782" s="115"/>
    </row>
    <row r="783" spans="1:5" ht="15" customHeight="1" x14ac:dyDescent="0.25">
      <c r="A783" s="40" t="s">
        <v>16</v>
      </c>
      <c r="B783" s="41"/>
      <c r="C783" s="41"/>
      <c r="D783" s="41"/>
      <c r="E783" s="41"/>
    </row>
    <row r="784" spans="1:5" ht="15" customHeight="1" x14ac:dyDescent="0.2">
      <c r="A784" s="42" t="s">
        <v>350</v>
      </c>
      <c r="B784" s="41"/>
      <c r="C784" s="41"/>
      <c r="D784" s="41"/>
      <c r="E784" s="83" t="s">
        <v>351</v>
      </c>
    </row>
    <row r="785" spans="1:5" ht="15" customHeight="1" x14ac:dyDescent="0.2">
      <c r="A785" s="142"/>
      <c r="B785" s="143"/>
      <c r="C785" s="41"/>
      <c r="D785" s="41"/>
      <c r="E785" s="44"/>
    </row>
    <row r="786" spans="1:5" ht="15" customHeight="1" x14ac:dyDescent="0.2">
      <c r="A786" s="64"/>
      <c r="B786" s="45"/>
      <c r="C786" s="46" t="s">
        <v>49</v>
      </c>
      <c r="D786" s="47" t="s">
        <v>54</v>
      </c>
      <c r="E786" s="48" t="s">
        <v>51</v>
      </c>
    </row>
    <row r="787" spans="1:5" ht="15" customHeight="1" x14ac:dyDescent="0.2">
      <c r="A787" s="67"/>
      <c r="B787" s="81"/>
      <c r="C787" s="68">
        <v>2399</v>
      </c>
      <c r="D787" s="69" t="s">
        <v>84</v>
      </c>
      <c r="E787" s="117">
        <v>-9500000</v>
      </c>
    </row>
    <row r="788" spans="1:5" ht="15" customHeight="1" x14ac:dyDescent="0.2">
      <c r="A788" s="67"/>
      <c r="B788" s="81"/>
      <c r="C788" s="68">
        <v>2310</v>
      </c>
      <c r="D788" s="69" t="s">
        <v>84</v>
      </c>
      <c r="E788" s="117">
        <f>500000+2200000+2200000+2000000+400000+1500000+300000+400000</f>
        <v>9500000</v>
      </c>
    </row>
    <row r="789" spans="1:5" ht="15" customHeight="1" x14ac:dyDescent="0.2">
      <c r="A789" s="67"/>
      <c r="B789" s="194"/>
      <c r="C789" s="55" t="s">
        <v>53</v>
      </c>
      <c r="D789" s="56"/>
      <c r="E789" s="57">
        <f>SUM(E787:E788)</f>
        <v>0</v>
      </c>
    </row>
    <row r="790" spans="1:5" ht="15" customHeight="1" x14ac:dyDescent="0.2"/>
    <row r="791" spans="1:5" ht="15" customHeight="1" x14ac:dyDescent="0.2"/>
    <row r="792" spans="1:5" ht="15" customHeight="1" x14ac:dyDescent="0.25">
      <c r="A792" s="38" t="s">
        <v>354</v>
      </c>
    </row>
    <row r="793" spans="1:5" ht="15" customHeight="1" x14ac:dyDescent="0.2">
      <c r="A793" s="204" t="s">
        <v>355</v>
      </c>
      <c r="B793" s="204"/>
      <c r="C793" s="204"/>
      <c r="D793" s="204"/>
      <c r="E793" s="204"/>
    </row>
    <row r="794" spans="1:5" ht="15" customHeight="1" x14ac:dyDescent="0.2">
      <c r="A794" s="204"/>
      <c r="B794" s="204"/>
      <c r="C794" s="204"/>
      <c r="D794" s="204"/>
      <c r="E794" s="204"/>
    </row>
    <row r="795" spans="1:5" ht="15" customHeight="1" x14ac:dyDescent="0.2">
      <c r="A795" s="202" t="s">
        <v>356</v>
      </c>
      <c r="B795" s="202"/>
      <c r="C795" s="202"/>
      <c r="D795" s="202"/>
      <c r="E795" s="202"/>
    </row>
    <row r="796" spans="1:5" ht="15" customHeight="1" x14ac:dyDescent="0.2">
      <c r="A796" s="202"/>
      <c r="B796" s="202"/>
      <c r="C796" s="202"/>
      <c r="D796" s="202"/>
      <c r="E796" s="202"/>
    </row>
    <row r="797" spans="1:5" ht="15" customHeight="1" x14ac:dyDescent="0.2">
      <c r="A797" s="202"/>
      <c r="B797" s="202"/>
      <c r="C797" s="202"/>
      <c r="D797" s="202"/>
      <c r="E797" s="202"/>
    </row>
    <row r="798" spans="1:5" ht="15" customHeight="1" x14ac:dyDescent="0.2">
      <c r="A798" s="202"/>
      <c r="B798" s="202"/>
      <c r="C798" s="202"/>
      <c r="D798" s="202"/>
      <c r="E798" s="202"/>
    </row>
    <row r="799" spans="1:5" ht="15" customHeight="1" x14ac:dyDescent="0.2">
      <c r="A799" s="202"/>
      <c r="B799" s="202"/>
      <c r="C799" s="202"/>
      <c r="D799" s="202"/>
      <c r="E799" s="202"/>
    </row>
    <row r="800" spans="1:5" ht="15" customHeight="1" x14ac:dyDescent="0.2">
      <c r="A800" s="202"/>
      <c r="B800" s="202"/>
      <c r="C800" s="202"/>
      <c r="D800" s="202"/>
      <c r="E800" s="202"/>
    </row>
    <row r="801" spans="1:5" ht="15" customHeight="1" x14ac:dyDescent="0.2">
      <c r="A801" s="202"/>
      <c r="B801" s="202"/>
      <c r="C801" s="202"/>
      <c r="D801" s="202"/>
      <c r="E801" s="202"/>
    </row>
    <row r="802" spans="1:5" ht="15" customHeight="1" x14ac:dyDescent="0.2">
      <c r="A802" s="108"/>
      <c r="B802" s="108"/>
      <c r="C802" s="108"/>
      <c r="D802" s="108"/>
      <c r="E802" s="108"/>
    </row>
    <row r="803" spans="1:5" ht="15" customHeight="1" x14ac:dyDescent="0.25">
      <c r="A803" s="40" t="s">
        <v>16</v>
      </c>
      <c r="B803" s="41"/>
      <c r="C803" s="41"/>
      <c r="D803" s="41"/>
      <c r="E803" s="43"/>
    </row>
    <row r="804" spans="1:5" ht="15" customHeight="1" x14ac:dyDescent="0.2">
      <c r="A804" s="61" t="s">
        <v>65</v>
      </c>
      <c r="B804" s="41"/>
      <c r="C804" s="41"/>
      <c r="D804" s="41"/>
      <c r="E804" s="83" t="s">
        <v>66</v>
      </c>
    </row>
    <row r="805" spans="1:5" ht="15" customHeight="1" x14ac:dyDescent="0.2">
      <c r="A805" s="42"/>
      <c r="B805" s="43"/>
      <c r="C805" s="41"/>
      <c r="D805" s="41"/>
      <c r="E805" s="44"/>
    </row>
    <row r="806" spans="1:5" ht="15" customHeight="1" x14ac:dyDescent="0.2">
      <c r="C806" s="46" t="s">
        <v>49</v>
      </c>
      <c r="D806" s="77" t="s">
        <v>54</v>
      </c>
      <c r="E806" s="48" t="s">
        <v>51</v>
      </c>
    </row>
    <row r="807" spans="1:5" ht="15" customHeight="1" x14ac:dyDescent="0.2">
      <c r="C807" s="68">
        <v>3299</v>
      </c>
      <c r="D807" s="133" t="s">
        <v>122</v>
      </c>
      <c r="E807" s="140">
        <v>-47000</v>
      </c>
    </row>
    <row r="808" spans="1:5" ht="15" customHeight="1" x14ac:dyDescent="0.2">
      <c r="C808" s="68">
        <v>3299</v>
      </c>
      <c r="D808" s="69" t="s">
        <v>83</v>
      </c>
      <c r="E808" s="140">
        <v>47000</v>
      </c>
    </row>
    <row r="809" spans="1:5" ht="15" customHeight="1" x14ac:dyDescent="0.2">
      <c r="C809" s="55" t="s">
        <v>53</v>
      </c>
      <c r="D809" s="56"/>
      <c r="E809" s="57">
        <f>SUM(E807:E808)</f>
        <v>0</v>
      </c>
    </row>
    <row r="810" spans="1:5" ht="15" customHeight="1" x14ac:dyDescent="0.2"/>
    <row r="811" spans="1:5" ht="15" customHeight="1" x14ac:dyDescent="0.2"/>
    <row r="812" spans="1:5" ht="15" customHeight="1" x14ac:dyDescent="0.25">
      <c r="A812" s="38" t="s">
        <v>357</v>
      </c>
    </row>
    <row r="813" spans="1:5" ht="15" customHeight="1" x14ac:dyDescent="0.2">
      <c r="A813" s="204" t="s">
        <v>152</v>
      </c>
      <c r="B813" s="204"/>
      <c r="C813" s="204"/>
      <c r="D813" s="204"/>
      <c r="E813" s="204"/>
    </row>
    <row r="814" spans="1:5" ht="15" customHeight="1" x14ac:dyDescent="0.2">
      <c r="A814" s="204"/>
      <c r="B814" s="204"/>
      <c r="C814" s="204"/>
      <c r="D814" s="204"/>
      <c r="E814" s="204"/>
    </row>
    <row r="815" spans="1:5" ht="15" customHeight="1" x14ac:dyDescent="0.2">
      <c r="A815" s="202" t="s">
        <v>358</v>
      </c>
      <c r="B815" s="202"/>
      <c r="C815" s="202"/>
      <c r="D815" s="202"/>
      <c r="E815" s="202"/>
    </row>
    <row r="816" spans="1:5" ht="15" customHeight="1" x14ac:dyDescent="0.2">
      <c r="A816" s="202"/>
      <c r="B816" s="202"/>
      <c r="C816" s="202"/>
      <c r="D816" s="202"/>
      <c r="E816" s="202"/>
    </row>
    <row r="817" spans="1:5" ht="15" customHeight="1" x14ac:dyDescent="0.2">
      <c r="A817" s="202"/>
      <c r="B817" s="202"/>
      <c r="C817" s="202"/>
      <c r="D817" s="202"/>
      <c r="E817" s="202"/>
    </row>
    <row r="818" spans="1:5" ht="15" customHeight="1" x14ac:dyDescent="0.2">
      <c r="A818" s="202"/>
      <c r="B818" s="202"/>
      <c r="C818" s="202"/>
      <c r="D818" s="202"/>
      <c r="E818" s="202"/>
    </row>
    <row r="819" spans="1:5" ht="15" customHeight="1" x14ac:dyDescent="0.2">
      <c r="A819" s="202"/>
      <c r="B819" s="202"/>
      <c r="C819" s="202"/>
      <c r="D819" s="202"/>
      <c r="E819" s="202"/>
    </row>
    <row r="820" spans="1:5" ht="15" customHeight="1" x14ac:dyDescent="0.2">
      <c r="A820" s="41"/>
      <c r="B820" s="142"/>
      <c r="C820" s="146"/>
      <c r="D820" s="41"/>
      <c r="E820" s="150"/>
    </row>
    <row r="821" spans="1:5" ht="15" customHeight="1" x14ac:dyDescent="0.25">
      <c r="A821" s="58" t="s">
        <v>16</v>
      </c>
      <c r="B821" s="60"/>
      <c r="C821" s="60"/>
      <c r="D821" s="43"/>
      <c r="E821" s="43"/>
    </row>
    <row r="822" spans="1:5" ht="15" customHeight="1" x14ac:dyDescent="0.2">
      <c r="A822" s="61" t="s">
        <v>73</v>
      </c>
      <c r="B822" s="60"/>
      <c r="C822" s="60"/>
      <c r="D822" s="60"/>
      <c r="E822" s="75" t="s">
        <v>154</v>
      </c>
    </row>
    <row r="823" spans="1:5" ht="15" customHeight="1" x14ac:dyDescent="0.25">
      <c r="A823" s="151"/>
      <c r="B823" s="152"/>
      <c r="C823" s="60"/>
      <c r="D823" s="62"/>
      <c r="E823" s="111"/>
    </row>
    <row r="824" spans="1:5" ht="15" customHeight="1" x14ac:dyDescent="0.25">
      <c r="A824" s="38"/>
      <c r="B824" s="45"/>
      <c r="C824" s="46" t="s">
        <v>49</v>
      </c>
      <c r="D824" s="47" t="s">
        <v>54</v>
      </c>
      <c r="E824" s="65" t="s">
        <v>51</v>
      </c>
    </row>
    <row r="825" spans="1:5" ht="15" customHeight="1" x14ac:dyDescent="0.25">
      <c r="A825" s="38"/>
      <c r="B825" s="67"/>
      <c r="C825" s="68">
        <v>6172</v>
      </c>
      <c r="D825" s="69" t="s">
        <v>61</v>
      </c>
      <c r="E825" s="90">
        <v>-4000</v>
      </c>
    </row>
    <row r="826" spans="1:5" ht="15" customHeight="1" x14ac:dyDescent="0.25">
      <c r="A826" s="38"/>
      <c r="B826" s="67"/>
      <c r="C826" s="68">
        <v>6172</v>
      </c>
      <c r="D826" s="133" t="s">
        <v>122</v>
      </c>
      <c r="E826" s="90">
        <v>4000</v>
      </c>
    </row>
    <row r="827" spans="1:5" ht="15" customHeight="1" x14ac:dyDescent="0.25">
      <c r="A827" s="38"/>
      <c r="B827" s="112"/>
      <c r="C827" s="55" t="s">
        <v>53</v>
      </c>
      <c r="D827" s="56"/>
      <c r="E827" s="57">
        <f>SUM(E825:E826)</f>
        <v>0</v>
      </c>
    </row>
    <row r="828" spans="1:5" ht="15" customHeight="1" x14ac:dyDescent="0.2"/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"/>
    <row r="835" spans="1:5" ht="15" customHeight="1" x14ac:dyDescent="0.25">
      <c r="A835" s="38" t="s">
        <v>359</v>
      </c>
    </row>
    <row r="836" spans="1:5" ht="15" customHeight="1" x14ac:dyDescent="0.2">
      <c r="A836" s="204" t="s">
        <v>152</v>
      </c>
      <c r="B836" s="204"/>
      <c r="C836" s="204"/>
      <c r="D836" s="204"/>
      <c r="E836" s="204"/>
    </row>
    <row r="837" spans="1:5" ht="15" customHeight="1" x14ac:dyDescent="0.2">
      <c r="A837" s="204"/>
      <c r="B837" s="204"/>
      <c r="C837" s="204"/>
      <c r="D837" s="204"/>
      <c r="E837" s="204"/>
    </row>
    <row r="838" spans="1:5" ht="15" customHeight="1" x14ac:dyDescent="0.2">
      <c r="A838" s="202" t="s">
        <v>360</v>
      </c>
      <c r="B838" s="202"/>
      <c r="C838" s="202"/>
      <c r="D838" s="202"/>
      <c r="E838" s="202"/>
    </row>
    <row r="839" spans="1:5" ht="15" customHeight="1" x14ac:dyDescent="0.2">
      <c r="A839" s="202"/>
      <c r="B839" s="202"/>
      <c r="C839" s="202"/>
      <c r="D839" s="202"/>
      <c r="E839" s="202"/>
    </row>
    <row r="840" spans="1:5" ht="15" customHeight="1" x14ac:dyDescent="0.2">
      <c r="A840" s="202"/>
      <c r="B840" s="202"/>
      <c r="C840" s="202"/>
      <c r="D840" s="202"/>
      <c r="E840" s="202"/>
    </row>
    <row r="841" spans="1:5" ht="15" customHeight="1" x14ac:dyDescent="0.2">
      <c r="A841" s="202"/>
      <c r="B841" s="202"/>
      <c r="C841" s="202"/>
      <c r="D841" s="202"/>
      <c r="E841" s="202"/>
    </row>
    <row r="842" spans="1:5" ht="15" customHeight="1" x14ac:dyDescent="0.2">
      <c r="A842" s="202"/>
      <c r="B842" s="202"/>
      <c r="C842" s="202"/>
      <c r="D842" s="202"/>
      <c r="E842" s="202"/>
    </row>
    <row r="843" spans="1:5" ht="15" customHeight="1" x14ac:dyDescent="0.2">
      <c r="A843" s="202"/>
      <c r="B843" s="202"/>
      <c r="C843" s="202"/>
      <c r="D843" s="202"/>
      <c r="E843" s="202"/>
    </row>
    <row r="844" spans="1:5" ht="15" customHeight="1" x14ac:dyDescent="0.2">
      <c r="A844" s="41"/>
      <c r="B844" s="142"/>
      <c r="C844" s="146"/>
      <c r="D844" s="41"/>
      <c r="E844" s="150"/>
    </row>
    <row r="845" spans="1:5" ht="15" customHeight="1" x14ac:dyDescent="0.25">
      <c r="A845" s="58" t="s">
        <v>16</v>
      </c>
      <c r="B845" s="60"/>
      <c r="C845" s="60"/>
      <c r="D845" s="43"/>
      <c r="E845" s="43"/>
    </row>
    <row r="846" spans="1:5" ht="15" customHeight="1" x14ac:dyDescent="0.2">
      <c r="A846" s="61" t="s">
        <v>73</v>
      </c>
      <c r="B846" s="60"/>
      <c r="C846" s="60"/>
      <c r="D846" s="60"/>
      <c r="E846" s="75" t="s">
        <v>96</v>
      </c>
    </row>
    <row r="847" spans="1:5" ht="15" customHeight="1" x14ac:dyDescent="0.25">
      <c r="A847" s="151"/>
      <c r="B847" s="152"/>
      <c r="C847" s="60"/>
      <c r="D847" s="62"/>
      <c r="E847" s="111"/>
    </row>
    <row r="848" spans="1:5" ht="15" customHeight="1" x14ac:dyDescent="0.2">
      <c r="A848" s="64"/>
      <c r="B848" s="45"/>
      <c r="C848" s="65" t="s">
        <v>49</v>
      </c>
      <c r="D848" s="77" t="s">
        <v>54</v>
      </c>
      <c r="E848" s="48" t="s">
        <v>51</v>
      </c>
    </row>
    <row r="849" spans="1:5" ht="15" customHeight="1" x14ac:dyDescent="0.2">
      <c r="A849" s="67"/>
      <c r="B849" s="67"/>
      <c r="C849" s="68">
        <v>2212</v>
      </c>
      <c r="D849" s="69" t="s">
        <v>93</v>
      </c>
      <c r="E849" s="90">
        <f>-317715.82-584068.25</f>
        <v>-901784.07000000007</v>
      </c>
    </row>
    <row r="850" spans="1:5" ht="15" customHeight="1" x14ac:dyDescent="0.2">
      <c r="A850" s="70"/>
      <c r="B850" s="135"/>
      <c r="C850" s="71" t="s">
        <v>53</v>
      </c>
      <c r="D850" s="113"/>
      <c r="E850" s="114">
        <f>SUM(E849:E849)</f>
        <v>-901784.07000000007</v>
      </c>
    </row>
    <row r="851" spans="1:5" ht="15" customHeight="1" x14ac:dyDescent="0.2">
      <c r="A851" s="70"/>
      <c r="B851" s="135"/>
      <c r="C851" s="187"/>
      <c r="D851" s="195"/>
      <c r="E851" s="196"/>
    </row>
    <row r="852" spans="1:5" ht="15" customHeight="1" x14ac:dyDescent="0.25">
      <c r="A852" s="58" t="s">
        <v>16</v>
      </c>
      <c r="B852" s="60"/>
      <c r="C852" s="60"/>
      <c r="D852" s="43"/>
      <c r="E852" s="43"/>
    </row>
    <row r="853" spans="1:5" ht="15" customHeight="1" x14ac:dyDescent="0.2">
      <c r="A853" s="61" t="s">
        <v>73</v>
      </c>
      <c r="B853" s="60"/>
      <c r="C853" s="60"/>
      <c r="D853" s="60"/>
      <c r="E853" s="75" t="s">
        <v>74</v>
      </c>
    </row>
    <row r="854" spans="1:5" ht="15" customHeight="1" x14ac:dyDescent="0.25">
      <c r="A854" s="151"/>
      <c r="B854" s="152"/>
      <c r="C854" s="60"/>
      <c r="D854" s="62"/>
      <c r="E854" s="111"/>
    </row>
    <row r="855" spans="1:5" ht="15" customHeight="1" x14ac:dyDescent="0.2">
      <c r="A855" s="64"/>
      <c r="B855" s="45"/>
      <c r="C855" s="65" t="s">
        <v>49</v>
      </c>
      <c r="D855" s="77" t="s">
        <v>54</v>
      </c>
      <c r="E855" s="48" t="s">
        <v>51</v>
      </c>
    </row>
    <row r="856" spans="1:5" ht="15" customHeight="1" x14ac:dyDescent="0.2">
      <c r="A856" s="67"/>
      <c r="B856" s="67"/>
      <c r="C856" s="68">
        <v>3122</v>
      </c>
      <c r="D856" s="69" t="s">
        <v>93</v>
      </c>
      <c r="E856" s="90">
        <v>901784.07</v>
      </c>
    </row>
    <row r="857" spans="1:5" ht="15" customHeight="1" x14ac:dyDescent="0.2">
      <c r="A857" s="70"/>
      <c r="B857" s="135"/>
      <c r="C857" s="71" t="s">
        <v>53</v>
      </c>
      <c r="D857" s="113"/>
      <c r="E857" s="114">
        <f>SUM(E856:E856)</f>
        <v>901784.07</v>
      </c>
    </row>
    <row r="858" spans="1:5" ht="15" customHeight="1" x14ac:dyDescent="0.2"/>
    <row r="859" spans="1:5" ht="15" customHeight="1" x14ac:dyDescent="0.2"/>
    <row r="860" spans="1:5" ht="15" customHeight="1" x14ac:dyDescent="0.25">
      <c r="A860" s="38" t="s">
        <v>361</v>
      </c>
    </row>
    <row r="861" spans="1:5" ht="15" customHeight="1" x14ac:dyDescent="0.2">
      <c r="A861" s="204" t="s">
        <v>162</v>
      </c>
      <c r="B861" s="204"/>
      <c r="C861" s="204"/>
      <c r="D861" s="204"/>
      <c r="E861" s="204"/>
    </row>
    <row r="862" spans="1:5" ht="15" customHeight="1" x14ac:dyDescent="0.2">
      <c r="A862" s="204"/>
      <c r="B862" s="204"/>
      <c r="C862" s="204"/>
      <c r="D862" s="204"/>
      <c r="E862" s="204"/>
    </row>
    <row r="863" spans="1:5" ht="15" customHeight="1" x14ac:dyDescent="0.2">
      <c r="A863" s="202" t="s">
        <v>524</v>
      </c>
      <c r="B863" s="202"/>
      <c r="C863" s="202"/>
      <c r="D863" s="202"/>
      <c r="E863" s="202"/>
    </row>
    <row r="864" spans="1:5" ht="15" customHeight="1" x14ac:dyDescent="0.2">
      <c r="A864" s="202"/>
      <c r="B864" s="202"/>
      <c r="C864" s="202"/>
      <c r="D864" s="202"/>
      <c r="E864" s="202"/>
    </row>
    <row r="865" spans="1:5" ht="15" customHeight="1" x14ac:dyDescent="0.2">
      <c r="A865" s="202"/>
      <c r="B865" s="202"/>
      <c r="C865" s="202"/>
      <c r="D865" s="202"/>
      <c r="E865" s="202"/>
    </row>
    <row r="866" spans="1:5" ht="15" customHeight="1" x14ac:dyDescent="0.2">
      <c r="A866" s="202"/>
      <c r="B866" s="202"/>
      <c r="C866" s="202"/>
      <c r="D866" s="202"/>
      <c r="E866" s="202"/>
    </row>
    <row r="867" spans="1:5" ht="15" customHeight="1" x14ac:dyDescent="0.2">
      <c r="A867" s="202"/>
      <c r="B867" s="202"/>
      <c r="C867" s="202"/>
      <c r="D867" s="202"/>
      <c r="E867" s="202"/>
    </row>
    <row r="868" spans="1:5" ht="15" customHeight="1" x14ac:dyDescent="0.2">
      <c r="A868" s="202"/>
      <c r="B868" s="202"/>
      <c r="C868" s="202"/>
      <c r="D868" s="202"/>
      <c r="E868" s="202"/>
    </row>
    <row r="869" spans="1:5" ht="15" customHeight="1" x14ac:dyDescent="0.2">
      <c r="A869" s="202"/>
      <c r="B869" s="202"/>
      <c r="C869" s="202"/>
      <c r="D869" s="202"/>
      <c r="E869" s="202"/>
    </row>
    <row r="870" spans="1:5" ht="15" customHeight="1" x14ac:dyDescent="0.2">
      <c r="A870" s="202"/>
      <c r="B870" s="202"/>
      <c r="C870" s="202"/>
      <c r="D870" s="202"/>
      <c r="E870" s="202"/>
    </row>
    <row r="871" spans="1:5" ht="15" customHeight="1" x14ac:dyDescent="0.2"/>
    <row r="872" spans="1:5" ht="15" customHeight="1" x14ac:dyDescent="0.25">
      <c r="A872" s="40" t="s">
        <v>16</v>
      </c>
      <c r="B872" s="41"/>
      <c r="C872" s="41"/>
      <c r="D872" s="41"/>
      <c r="E872" s="43"/>
    </row>
    <row r="873" spans="1:5" ht="15" customHeight="1" x14ac:dyDescent="0.2">
      <c r="A873" s="42" t="s">
        <v>111</v>
      </c>
      <c r="B873" s="122"/>
      <c r="C873" s="122"/>
      <c r="D873" s="122"/>
      <c r="E873" s="43" t="s">
        <v>112</v>
      </c>
    </row>
    <row r="874" spans="1:5" ht="15" customHeight="1" x14ac:dyDescent="0.2"/>
    <row r="875" spans="1:5" ht="15" customHeight="1" x14ac:dyDescent="0.2">
      <c r="B875" s="65" t="s">
        <v>67</v>
      </c>
      <c r="C875" s="46" t="s">
        <v>49</v>
      </c>
      <c r="D875" s="123" t="s">
        <v>50</v>
      </c>
      <c r="E875" s="48" t="s">
        <v>51</v>
      </c>
    </row>
    <row r="876" spans="1:5" ht="15" customHeight="1" x14ac:dyDescent="0.2">
      <c r="B876" s="144">
        <v>10</v>
      </c>
      <c r="C876" s="68"/>
      <c r="D876" s="69" t="s">
        <v>118</v>
      </c>
      <c r="E876" s="90">
        <v>-380000</v>
      </c>
    </row>
    <row r="877" spans="1:5" ht="15" customHeight="1" x14ac:dyDescent="0.2">
      <c r="B877" s="144">
        <v>10</v>
      </c>
      <c r="C877" s="68"/>
      <c r="D877" s="96" t="s">
        <v>113</v>
      </c>
      <c r="E877" s="90">
        <v>380000</v>
      </c>
    </row>
    <row r="878" spans="1:5" ht="15" customHeight="1" x14ac:dyDescent="0.2">
      <c r="B878" s="125"/>
      <c r="C878" s="55" t="s">
        <v>53</v>
      </c>
      <c r="D878" s="120"/>
      <c r="E878" s="73">
        <f>SUM(E876:E877)</f>
        <v>0</v>
      </c>
    </row>
    <row r="879" spans="1:5" ht="15" customHeight="1" x14ac:dyDescent="0.2"/>
    <row r="880" spans="1:5" ht="15" customHeight="1" x14ac:dyDescent="0.2"/>
    <row r="881" spans="1:5" ht="15" customHeight="1" x14ac:dyDescent="0.2"/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5">
      <c r="A885" s="38" t="s">
        <v>362</v>
      </c>
    </row>
    <row r="886" spans="1:5" ht="15" customHeight="1" x14ac:dyDescent="0.2">
      <c r="A886" s="204" t="s">
        <v>162</v>
      </c>
      <c r="B886" s="204"/>
      <c r="C886" s="204"/>
      <c r="D886" s="204"/>
      <c r="E886" s="204"/>
    </row>
    <row r="887" spans="1:5" ht="15" customHeight="1" x14ac:dyDescent="0.2">
      <c r="A887" s="204"/>
      <c r="B887" s="204"/>
      <c r="C887" s="204"/>
      <c r="D887" s="204"/>
      <c r="E887" s="204"/>
    </row>
    <row r="888" spans="1:5" ht="15" customHeight="1" x14ac:dyDescent="0.2">
      <c r="A888" s="202" t="s">
        <v>525</v>
      </c>
      <c r="B888" s="202"/>
      <c r="C888" s="202"/>
      <c r="D888" s="202"/>
      <c r="E888" s="202"/>
    </row>
    <row r="889" spans="1:5" ht="15" customHeight="1" x14ac:dyDescent="0.2">
      <c r="A889" s="202"/>
      <c r="B889" s="202"/>
      <c r="C889" s="202"/>
      <c r="D889" s="202"/>
      <c r="E889" s="202"/>
    </row>
    <row r="890" spans="1:5" ht="15" customHeight="1" x14ac:dyDescent="0.2">
      <c r="A890" s="202"/>
      <c r="B890" s="202"/>
      <c r="C890" s="202"/>
      <c r="D890" s="202"/>
      <c r="E890" s="202"/>
    </row>
    <row r="891" spans="1:5" ht="15" customHeight="1" x14ac:dyDescent="0.2">
      <c r="A891" s="202"/>
      <c r="B891" s="202"/>
      <c r="C891" s="202"/>
      <c r="D891" s="202"/>
      <c r="E891" s="202"/>
    </row>
    <row r="892" spans="1:5" ht="15" customHeight="1" x14ac:dyDescent="0.2">
      <c r="A892" s="202"/>
      <c r="B892" s="202"/>
      <c r="C892" s="202"/>
      <c r="D892" s="202"/>
      <c r="E892" s="202"/>
    </row>
    <row r="893" spans="1:5" ht="15" customHeight="1" x14ac:dyDescent="0.2">
      <c r="A893" s="202"/>
      <c r="B893" s="202"/>
      <c r="C893" s="202"/>
      <c r="D893" s="202"/>
      <c r="E893" s="202"/>
    </row>
    <row r="894" spans="1:5" ht="15" customHeight="1" x14ac:dyDescent="0.2">
      <c r="A894" s="202"/>
      <c r="B894" s="202"/>
      <c r="C894" s="202"/>
      <c r="D894" s="202"/>
      <c r="E894" s="202"/>
    </row>
    <row r="895" spans="1:5" ht="15" customHeight="1" x14ac:dyDescent="0.2"/>
    <row r="896" spans="1:5" ht="15" customHeight="1" x14ac:dyDescent="0.25">
      <c r="A896" s="40" t="s">
        <v>16</v>
      </c>
      <c r="B896" s="41"/>
      <c r="C896" s="41"/>
      <c r="D896" s="41"/>
      <c r="E896" s="43"/>
    </row>
    <row r="897" spans="1:5" ht="15" customHeight="1" x14ac:dyDescent="0.2">
      <c r="A897" s="42" t="s">
        <v>111</v>
      </c>
      <c r="B897" s="122"/>
      <c r="C897" s="122"/>
      <c r="D897" s="122"/>
      <c r="E897" s="43" t="s">
        <v>112</v>
      </c>
    </row>
    <row r="898" spans="1:5" ht="15" customHeight="1" x14ac:dyDescent="0.2"/>
    <row r="899" spans="1:5" ht="15" customHeight="1" x14ac:dyDescent="0.2">
      <c r="B899" s="65" t="s">
        <v>67</v>
      </c>
      <c r="C899" s="46" t="s">
        <v>49</v>
      </c>
      <c r="D899" s="123" t="s">
        <v>50</v>
      </c>
      <c r="E899" s="48" t="s">
        <v>51</v>
      </c>
    </row>
    <row r="900" spans="1:5" ht="15" customHeight="1" x14ac:dyDescent="0.2">
      <c r="B900" s="144">
        <v>11</v>
      </c>
      <c r="C900" s="68"/>
      <c r="D900" s="69" t="s">
        <v>118</v>
      </c>
      <c r="E900" s="90">
        <v>-120000</v>
      </c>
    </row>
    <row r="901" spans="1:5" ht="15" customHeight="1" x14ac:dyDescent="0.2">
      <c r="B901" s="144">
        <v>11</v>
      </c>
      <c r="C901" s="68"/>
      <c r="D901" s="96" t="s">
        <v>113</v>
      </c>
      <c r="E901" s="90">
        <v>120000</v>
      </c>
    </row>
    <row r="902" spans="1:5" ht="15" customHeight="1" x14ac:dyDescent="0.2">
      <c r="B902" s="125"/>
      <c r="C902" s="55" t="s">
        <v>53</v>
      </c>
      <c r="D902" s="120"/>
      <c r="E902" s="73">
        <f>SUM(E900:E901)</f>
        <v>0</v>
      </c>
    </row>
    <row r="903" spans="1:5" ht="15" customHeight="1" x14ac:dyDescent="0.2"/>
    <row r="904" spans="1:5" ht="15" customHeight="1" x14ac:dyDescent="0.2"/>
    <row r="905" spans="1:5" ht="15" customHeight="1" x14ac:dyDescent="0.25">
      <c r="A905" s="38" t="s">
        <v>363</v>
      </c>
    </row>
    <row r="906" spans="1:5" ht="15" customHeight="1" x14ac:dyDescent="0.2">
      <c r="A906" s="204" t="s">
        <v>162</v>
      </c>
      <c r="B906" s="204"/>
      <c r="C906" s="204"/>
      <c r="D906" s="204"/>
      <c r="E906" s="204"/>
    </row>
    <row r="907" spans="1:5" ht="15" customHeight="1" x14ac:dyDescent="0.2">
      <c r="A907" s="204"/>
      <c r="B907" s="204"/>
      <c r="C907" s="204"/>
      <c r="D907" s="204"/>
      <c r="E907" s="204"/>
    </row>
    <row r="908" spans="1:5" ht="15" customHeight="1" x14ac:dyDescent="0.2">
      <c r="A908" s="202" t="s">
        <v>526</v>
      </c>
      <c r="B908" s="202"/>
      <c r="C908" s="202"/>
      <c r="D908" s="202"/>
      <c r="E908" s="202"/>
    </row>
    <row r="909" spans="1:5" ht="15" customHeight="1" x14ac:dyDescent="0.2">
      <c r="A909" s="202"/>
      <c r="B909" s="202"/>
      <c r="C909" s="202"/>
      <c r="D909" s="202"/>
      <c r="E909" s="202"/>
    </row>
    <row r="910" spans="1:5" ht="15" customHeight="1" x14ac:dyDescent="0.2">
      <c r="A910" s="202"/>
      <c r="B910" s="202"/>
      <c r="C910" s="202"/>
      <c r="D910" s="202"/>
      <c r="E910" s="202"/>
    </row>
    <row r="911" spans="1:5" ht="15" customHeight="1" x14ac:dyDescent="0.2">
      <c r="A911" s="202"/>
      <c r="B911" s="202"/>
      <c r="C911" s="202"/>
      <c r="D911" s="202"/>
      <c r="E911" s="202"/>
    </row>
    <row r="912" spans="1:5" ht="15" customHeight="1" x14ac:dyDescent="0.2">
      <c r="A912" s="202"/>
      <c r="B912" s="202"/>
      <c r="C912" s="202"/>
      <c r="D912" s="202"/>
      <c r="E912" s="202"/>
    </row>
    <row r="913" spans="1:5" ht="15" customHeight="1" x14ac:dyDescent="0.2">
      <c r="A913" s="202"/>
      <c r="B913" s="202"/>
      <c r="C913" s="202"/>
      <c r="D913" s="202"/>
      <c r="E913" s="202"/>
    </row>
    <row r="914" spans="1:5" ht="15" customHeight="1" x14ac:dyDescent="0.2">
      <c r="A914" s="202"/>
      <c r="B914" s="202"/>
      <c r="C914" s="202"/>
      <c r="D914" s="202"/>
      <c r="E914" s="202"/>
    </row>
    <row r="915" spans="1:5" ht="15" customHeight="1" x14ac:dyDescent="0.2">
      <c r="A915" s="202"/>
      <c r="B915" s="202"/>
      <c r="C915" s="202"/>
      <c r="D915" s="202"/>
      <c r="E915" s="202"/>
    </row>
    <row r="916" spans="1:5" ht="15" customHeight="1" x14ac:dyDescent="0.2"/>
    <row r="917" spans="1:5" ht="15" customHeight="1" x14ac:dyDescent="0.25">
      <c r="A917" s="40" t="s">
        <v>16</v>
      </c>
      <c r="B917" s="41"/>
      <c r="C917" s="41"/>
      <c r="D917" s="41"/>
      <c r="E917" s="43"/>
    </row>
    <row r="918" spans="1:5" ht="15" customHeight="1" x14ac:dyDescent="0.2">
      <c r="A918" s="42" t="s">
        <v>111</v>
      </c>
      <c r="B918" s="122"/>
      <c r="C918" s="122"/>
      <c r="D918" s="122"/>
      <c r="E918" s="43" t="s">
        <v>112</v>
      </c>
    </row>
    <row r="919" spans="1:5" ht="15" customHeight="1" x14ac:dyDescent="0.2"/>
    <row r="920" spans="1:5" ht="15" customHeight="1" x14ac:dyDescent="0.2">
      <c r="B920" s="65" t="s">
        <v>67</v>
      </c>
      <c r="C920" s="46" t="s">
        <v>49</v>
      </c>
      <c r="D920" s="123" t="s">
        <v>50</v>
      </c>
      <c r="E920" s="48" t="s">
        <v>51</v>
      </c>
    </row>
    <row r="921" spans="1:5" ht="15" customHeight="1" x14ac:dyDescent="0.2">
      <c r="B921" s="144">
        <v>300</v>
      </c>
      <c r="C921" s="68"/>
      <c r="D921" s="96" t="s">
        <v>113</v>
      </c>
      <c r="E921" s="90">
        <f>-10081-14488-1790-1790-3006-6790-5000-3365-5764-1790-1811-14488-54320-1790-1790-15125-1790-7136-5769-10071-1790-1811-1790-11988-7053-5585</f>
        <v>-197971</v>
      </c>
    </row>
    <row r="922" spans="1:5" ht="15" customHeight="1" x14ac:dyDescent="0.2">
      <c r="B922" s="144">
        <v>301</v>
      </c>
      <c r="C922" s="68"/>
      <c r="D922" s="96" t="s">
        <v>113</v>
      </c>
      <c r="E922" s="90">
        <v>197971</v>
      </c>
    </row>
    <row r="923" spans="1:5" ht="15" customHeight="1" x14ac:dyDescent="0.2">
      <c r="B923" s="125"/>
      <c r="C923" s="55" t="s">
        <v>53</v>
      </c>
      <c r="D923" s="120"/>
      <c r="E923" s="73">
        <f>SUM(E921:E922)</f>
        <v>0</v>
      </c>
    </row>
    <row r="924" spans="1:5" ht="15" customHeight="1" x14ac:dyDescent="0.2"/>
    <row r="925" spans="1:5" ht="15" customHeight="1" x14ac:dyDescent="0.2"/>
    <row r="926" spans="1:5" ht="15" customHeight="1" x14ac:dyDescent="0.25">
      <c r="A926" s="38" t="s">
        <v>364</v>
      </c>
    </row>
    <row r="927" spans="1:5" ht="15" customHeight="1" x14ac:dyDescent="0.2">
      <c r="A927" s="204" t="s">
        <v>162</v>
      </c>
      <c r="B927" s="204"/>
      <c r="C927" s="204"/>
      <c r="D927" s="204"/>
      <c r="E927" s="204"/>
    </row>
    <row r="928" spans="1:5" ht="15" customHeight="1" x14ac:dyDescent="0.2">
      <c r="A928" s="204"/>
      <c r="B928" s="204"/>
      <c r="C928" s="204"/>
      <c r="D928" s="204"/>
      <c r="E928" s="204"/>
    </row>
    <row r="929" spans="1:5" ht="15" customHeight="1" x14ac:dyDescent="0.2">
      <c r="A929" s="202" t="s">
        <v>527</v>
      </c>
      <c r="B929" s="202"/>
      <c r="C929" s="202"/>
      <c r="D929" s="202"/>
      <c r="E929" s="202"/>
    </row>
    <row r="930" spans="1:5" ht="15" customHeight="1" x14ac:dyDescent="0.2">
      <c r="A930" s="202"/>
      <c r="B930" s="202"/>
      <c r="C930" s="202"/>
      <c r="D930" s="202"/>
      <c r="E930" s="202"/>
    </row>
    <row r="931" spans="1:5" ht="15" customHeight="1" x14ac:dyDescent="0.2">
      <c r="A931" s="202"/>
      <c r="B931" s="202"/>
      <c r="C931" s="202"/>
      <c r="D931" s="202"/>
      <c r="E931" s="202"/>
    </row>
    <row r="932" spans="1:5" ht="15" customHeight="1" x14ac:dyDescent="0.2">
      <c r="A932" s="202"/>
      <c r="B932" s="202"/>
      <c r="C932" s="202"/>
      <c r="D932" s="202"/>
      <c r="E932" s="202"/>
    </row>
    <row r="933" spans="1:5" ht="15" customHeight="1" x14ac:dyDescent="0.2">
      <c r="A933" s="202"/>
      <c r="B933" s="202"/>
      <c r="C933" s="202"/>
      <c r="D933" s="202"/>
      <c r="E933" s="202"/>
    </row>
    <row r="934" spans="1:5" ht="15" customHeight="1" x14ac:dyDescent="0.2">
      <c r="A934" s="202"/>
      <c r="B934" s="202"/>
      <c r="C934" s="202"/>
      <c r="D934" s="202"/>
      <c r="E934" s="202"/>
    </row>
    <row r="935" spans="1:5" ht="15" customHeight="1" x14ac:dyDescent="0.2">
      <c r="A935" s="202"/>
      <c r="B935" s="202"/>
      <c r="C935" s="202"/>
      <c r="D935" s="202"/>
      <c r="E935" s="202"/>
    </row>
    <row r="936" spans="1:5" ht="15" customHeight="1" x14ac:dyDescent="0.2">
      <c r="A936" s="202"/>
      <c r="B936" s="202"/>
      <c r="C936" s="202"/>
      <c r="D936" s="202"/>
      <c r="E936" s="202"/>
    </row>
    <row r="937" spans="1:5" ht="15" customHeight="1" x14ac:dyDescent="0.2">
      <c r="A937" s="202"/>
      <c r="B937" s="202"/>
      <c r="C937" s="202"/>
      <c r="D937" s="202"/>
      <c r="E937" s="202"/>
    </row>
    <row r="938" spans="1:5" ht="15" customHeight="1" x14ac:dyDescent="0.25">
      <c r="A938" s="40" t="s">
        <v>16</v>
      </c>
      <c r="B938" s="41"/>
      <c r="C938" s="41"/>
      <c r="D938" s="41"/>
      <c r="E938" s="43"/>
    </row>
    <row r="939" spans="1:5" ht="15" customHeight="1" x14ac:dyDescent="0.2">
      <c r="A939" s="42" t="s">
        <v>111</v>
      </c>
      <c r="B939" s="122"/>
      <c r="C939" s="122"/>
      <c r="D939" s="122"/>
      <c r="E939" s="43" t="s">
        <v>112</v>
      </c>
    </row>
    <row r="940" spans="1:5" ht="15" customHeight="1" x14ac:dyDescent="0.2"/>
    <row r="941" spans="1:5" ht="15" customHeight="1" x14ac:dyDescent="0.2">
      <c r="B941" s="65" t="s">
        <v>67</v>
      </c>
      <c r="C941" s="46" t="s">
        <v>49</v>
      </c>
      <c r="D941" s="123" t="s">
        <v>50</v>
      </c>
      <c r="E941" s="48" t="s">
        <v>51</v>
      </c>
    </row>
    <row r="942" spans="1:5" ht="15" customHeight="1" x14ac:dyDescent="0.2">
      <c r="B942" s="144">
        <v>301</v>
      </c>
      <c r="C942" s="68"/>
      <c r="D942" s="96" t="s">
        <v>113</v>
      </c>
      <c r="E942" s="90">
        <v>-407000</v>
      </c>
    </row>
    <row r="943" spans="1:5" ht="15" customHeight="1" x14ac:dyDescent="0.2">
      <c r="B943" s="144">
        <v>303</v>
      </c>
      <c r="C943" s="68"/>
      <c r="D943" s="96" t="s">
        <v>113</v>
      </c>
      <c r="E943" s="90">
        <v>407000</v>
      </c>
    </row>
    <row r="944" spans="1:5" ht="15" customHeight="1" x14ac:dyDescent="0.2">
      <c r="B944" s="125"/>
      <c r="C944" s="55" t="s">
        <v>53</v>
      </c>
      <c r="D944" s="120"/>
      <c r="E944" s="73">
        <f>SUM(E942:E943)</f>
        <v>0</v>
      </c>
    </row>
    <row r="945" spans="1:5" ht="15" customHeight="1" x14ac:dyDescent="0.2"/>
    <row r="946" spans="1:5" ht="15" customHeight="1" x14ac:dyDescent="0.2"/>
    <row r="947" spans="1:5" ht="15" customHeight="1" x14ac:dyDescent="0.25">
      <c r="A947" s="38" t="s">
        <v>365</v>
      </c>
    </row>
    <row r="948" spans="1:5" ht="15" customHeight="1" x14ac:dyDescent="0.2">
      <c r="A948" s="204" t="s">
        <v>162</v>
      </c>
      <c r="B948" s="204"/>
      <c r="C948" s="204"/>
      <c r="D948" s="204"/>
      <c r="E948" s="204"/>
    </row>
    <row r="949" spans="1:5" ht="15" customHeight="1" x14ac:dyDescent="0.2">
      <c r="A949" s="204"/>
      <c r="B949" s="204"/>
      <c r="C949" s="204"/>
      <c r="D949" s="204"/>
      <c r="E949" s="204"/>
    </row>
    <row r="950" spans="1:5" ht="15" customHeight="1" x14ac:dyDescent="0.2">
      <c r="A950" s="202" t="s">
        <v>528</v>
      </c>
      <c r="B950" s="202"/>
      <c r="C950" s="202"/>
      <c r="D950" s="202"/>
      <c r="E950" s="202"/>
    </row>
    <row r="951" spans="1:5" ht="15" customHeight="1" x14ac:dyDescent="0.2">
      <c r="A951" s="202"/>
      <c r="B951" s="202"/>
      <c r="C951" s="202"/>
      <c r="D951" s="202"/>
      <c r="E951" s="202"/>
    </row>
    <row r="952" spans="1:5" ht="15" customHeight="1" x14ac:dyDescent="0.2">
      <c r="A952" s="202"/>
      <c r="B952" s="202"/>
      <c r="C952" s="202"/>
      <c r="D952" s="202"/>
      <c r="E952" s="202"/>
    </row>
    <row r="953" spans="1:5" ht="15" customHeight="1" x14ac:dyDescent="0.2">
      <c r="A953" s="202"/>
      <c r="B953" s="202"/>
      <c r="C953" s="202"/>
      <c r="D953" s="202"/>
      <c r="E953" s="202"/>
    </row>
    <row r="954" spans="1:5" ht="15" customHeight="1" x14ac:dyDescent="0.2">
      <c r="A954" s="202"/>
      <c r="B954" s="202"/>
      <c r="C954" s="202"/>
      <c r="D954" s="202"/>
      <c r="E954" s="202"/>
    </row>
    <row r="955" spans="1:5" ht="15" customHeight="1" x14ac:dyDescent="0.2">
      <c r="A955" s="202"/>
      <c r="B955" s="202"/>
      <c r="C955" s="202"/>
      <c r="D955" s="202"/>
      <c r="E955" s="202"/>
    </row>
    <row r="956" spans="1:5" ht="15" customHeight="1" x14ac:dyDescent="0.2">
      <c r="A956" s="202"/>
      <c r="B956" s="202"/>
      <c r="C956" s="202"/>
      <c r="D956" s="202"/>
      <c r="E956" s="202"/>
    </row>
    <row r="957" spans="1:5" ht="15" customHeight="1" x14ac:dyDescent="0.2">
      <c r="A957" s="202"/>
      <c r="B957" s="202"/>
      <c r="C957" s="202"/>
      <c r="D957" s="202"/>
      <c r="E957" s="202"/>
    </row>
    <row r="958" spans="1:5" ht="15" customHeight="1" x14ac:dyDescent="0.2">
      <c r="A958" s="202"/>
      <c r="B958" s="202"/>
      <c r="C958" s="202"/>
      <c r="D958" s="202"/>
      <c r="E958" s="202"/>
    </row>
    <row r="959" spans="1:5" ht="15" customHeight="1" x14ac:dyDescent="0.2"/>
    <row r="960" spans="1:5" ht="15" customHeight="1" x14ac:dyDescent="0.25">
      <c r="A960" s="40" t="s">
        <v>16</v>
      </c>
      <c r="B960" s="41"/>
      <c r="C960" s="41"/>
      <c r="D960" s="41"/>
      <c r="E960" s="43"/>
    </row>
    <row r="961" spans="1:5" ht="15" customHeight="1" x14ac:dyDescent="0.2">
      <c r="A961" s="42" t="s">
        <v>111</v>
      </c>
      <c r="B961" s="122"/>
      <c r="C961" s="122"/>
      <c r="D961" s="122"/>
      <c r="E961" s="43" t="s">
        <v>112</v>
      </c>
    </row>
    <row r="962" spans="1:5" ht="15" customHeight="1" x14ac:dyDescent="0.2"/>
    <row r="963" spans="1:5" ht="15" customHeight="1" x14ac:dyDescent="0.2">
      <c r="B963" s="65" t="s">
        <v>67</v>
      </c>
      <c r="C963" s="46" t="s">
        <v>49</v>
      </c>
      <c r="D963" s="123" t="s">
        <v>50</v>
      </c>
      <c r="E963" s="48" t="s">
        <v>51</v>
      </c>
    </row>
    <row r="964" spans="1:5" ht="15" customHeight="1" x14ac:dyDescent="0.2">
      <c r="B964" s="144">
        <v>307</v>
      </c>
      <c r="C964" s="68"/>
      <c r="D964" s="96" t="s">
        <v>113</v>
      </c>
      <c r="E964" s="90">
        <v>-60000</v>
      </c>
    </row>
    <row r="965" spans="1:5" ht="15" customHeight="1" x14ac:dyDescent="0.2">
      <c r="B965" s="144">
        <v>303</v>
      </c>
      <c r="C965" s="68"/>
      <c r="D965" s="96" t="s">
        <v>113</v>
      </c>
      <c r="E965" s="90">
        <v>60000</v>
      </c>
    </row>
    <row r="966" spans="1:5" ht="15" customHeight="1" x14ac:dyDescent="0.2">
      <c r="B966" s="125"/>
      <c r="C966" s="55" t="s">
        <v>53</v>
      </c>
      <c r="D966" s="120"/>
      <c r="E966" s="73">
        <f>SUM(E964:E965)</f>
        <v>0</v>
      </c>
    </row>
    <row r="967" spans="1:5" ht="15" customHeight="1" x14ac:dyDescent="0.2"/>
    <row r="968" spans="1:5" ht="15" customHeight="1" x14ac:dyDescent="0.2"/>
    <row r="969" spans="1:5" ht="15" customHeight="1" x14ac:dyDescent="0.25">
      <c r="A969" s="38" t="s">
        <v>366</v>
      </c>
    </row>
    <row r="970" spans="1:5" ht="15" customHeight="1" x14ac:dyDescent="0.2">
      <c r="A970" s="204" t="s">
        <v>162</v>
      </c>
      <c r="B970" s="204"/>
      <c r="C970" s="204"/>
      <c r="D970" s="204"/>
      <c r="E970" s="204"/>
    </row>
    <row r="971" spans="1:5" ht="15" customHeight="1" x14ac:dyDescent="0.2">
      <c r="A971" s="204"/>
      <c r="B971" s="204"/>
      <c r="C971" s="204"/>
      <c r="D971" s="204"/>
      <c r="E971" s="204"/>
    </row>
    <row r="972" spans="1:5" ht="15" customHeight="1" x14ac:dyDescent="0.2">
      <c r="A972" s="202" t="s">
        <v>529</v>
      </c>
      <c r="B972" s="202"/>
      <c r="C972" s="202"/>
      <c r="D972" s="202"/>
      <c r="E972" s="202"/>
    </row>
    <row r="973" spans="1:5" ht="15" customHeight="1" x14ac:dyDescent="0.2">
      <c r="A973" s="202"/>
      <c r="B973" s="202"/>
      <c r="C973" s="202"/>
      <c r="D973" s="202"/>
      <c r="E973" s="202"/>
    </row>
    <row r="974" spans="1:5" ht="15" customHeight="1" x14ac:dyDescent="0.2">
      <c r="A974" s="202"/>
      <c r="B974" s="202"/>
      <c r="C974" s="202"/>
      <c r="D974" s="202"/>
      <c r="E974" s="202"/>
    </row>
    <row r="975" spans="1:5" ht="15" customHeight="1" x14ac:dyDescent="0.2">
      <c r="A975" s="202"/>
      <c r="B975" s="202"/>
      <c r="C975" s="202"/>
      <c r="D975" s="202"/>
      <c r="E975" s="202"/>
    </row>
    <row r="976" spans="1:5" ht="15" customHeight="1" x14ac:dyDescent="0.2">
      <c r="A976" s="202"/>
      <c r="B976" s="202"/>
      <c r="C976" s="202"/>
      <c r="D976" s="202"/>
      <c r="E976" s="202"/>
    </row>
    <row r="977" spans="1:5" ht="15" customHeight="1" x14ac:dyDescent="0.2">
      <c r="A977" s="202"/>
      <c r="B977" s="202"/>
      <c r="C977" s="202"/>
      <c r="D977" s="202"/>
      <c r="E977" s="202"/>
    </row>
    <row r="978" spans="1:5" ht="15" customHeight="1" x14ac:dyDescent="0.2">
      <c r="A978" s="202"/>
      <c r="B978" s="202"/>
      <c r="C978" s="202"/>
      <c r="D978" s="202"/>
      <c r="E978" s="202"/>
    </row>
    <row r="979" spans="1:5" ht="15" customHeight="1" x14ac:dyDescent="0.2">
      <c r="A979" s="202"/>
      <c r="B979" s="202"/>
      <c r="C979" s="202"/>
      <c r="D979" s="202"/>
      <c r="E979" s="202"/>
    </row>
    <row r="980" spans="1:5" ht="15" customHeight="1" x14ac:dyDescent="0.2"/>
    <row r="981" spans="1:5" ht="15" customHeight="1" x14ac:dyDescent="0.25">
      <c r="A981" s="40" t="s">
        <v>16</v>
      </c>
      <c r="B981" s="41"/>
      <c r="C981" s="41"/>
      <c r="D981" s="41"/>
      <c r="E981" s="43"/>
    </row>
    <row r="982" spans="1:5" ht="15" customHeight="1" x14ac:dyDescent="0.2">
      <c r="A982" s="42" t="s">
        <v>111</v>
      </c>
      <c r="B982" s="122"/>
      <c r="C982" s="122"/>
      <c r="D982" s="122"/>
      <c r="E982" s="43" t="s">
        <v>112</v>
      </c>
    </row>
    <row r="983" spans="1:5" ht="15" customHeight="1" x14ac:dyDescent="0.2"/>
    <row r="984" spans="1:5" ht="15" customHeight="1" x14ac:dyDescent="0.2">
      <c r="B984" s="65" t="s">
        <v>67</v>
      </c>
      <c r="C984" s="46" t="s">
        <v>49</v>
      </c>
      <c r="D984" s="123" t="s">
        <v>50</v>
      </c>
      <c r="E984" s="48" t="s">
        <v>51</v>
      </c>
    </row>
    <row r="985" spans="1:5" ht="15" customHeight="1" x14ac:dyDescent="0.2">
      <c r="B985" s="144">
        <v>307</v>
      </c>
      <c r="C985" s="68"/>
      <c r="D985" s="96" t="s">
        <v>113</v>
      </c>
      <c r="E985" s="90">
        <v>-223850</v>
      </c>
    </row>
    <row r="986" spans="1:5" ht="15" customHeight="1" x14ac:dyDescent="0.2">
      <c r="B986" s="144">
        <v>10</v>
      </c>
      <c r="C986" s="68"/>
      <c r="D986" s="69" t="s">
        <v>118</v>
      </c>
      <c r="E986" s="90">
        <v>223850</v>
      </c>
    </row>
    <row r="987" spans="1:5" ht="15" customHeight="1" x14ac:dyDescent="0.2">
      <c r="B987" s="125"/>
      <c r="C987" s="55" t="s">
        <v>53</v>
      </c>
      <c r="D987" s="120"/>
      <c r="E987" s="73">
        <f>SUM(E985:E986)</f>
        <v>0</v>
      </c>
    </row>
    <row r="988" spans="1:5" ht="15" customHeight="1" x14ac:dyDescent="0.2"/>
    <row r="989" spans="1:5" ht="15" customHeight="1" x14ac:dyDescent="0.25">
      <c r="A989" s="38" t="s">
        <v>367</v>
      </c>
    </row>
    <row r="990" spans="1:5" ht="15" customHeight="1" x14ac:dyDescent="0.2">
      <c r="A990" s="204" t="s">
        <v>162</v>
      </c>
      <c r="B990" s="204"/>
      <c r="C990" s="204"/>
      <c r="D990" s="204"/>
      <c r="E990" s="204"/>
    </row>
    <row r="991" spans="1:5" ht="15" customHeight="1" x14ac:dyDescent="0.2">
      <c r="A991" s="204"/>
      <c r="B991" s="204"/>
      <c r="C991" s="204"/>
      <c r="D991" s="204"/>
      <c r="E991" s="204"/>
    </row>
    <row r="992" spans="1:5" ht="15" customHeight="1" x14ac:dyDescent="0.2">
      <c r="A992" s="202" t="s">
        <v>530</v>
      </c>
      <c r="B992" s="202"/>
      <c r="C992" s="202"/>
      <c r="D992" s="202"/>
      <c r="E992" s="202"/>
    </row>
    <row r="993" spans="1:5" ht="15" customHeight="1" x14ac:dyDescent="0.2">
      <c r="A993" s="202"/>
      <c r="B993" s="202"/>
      <c r="C993" s="202"/>
      <c r="D993" s="202"/>
      <c r="E993" s="202"/>
    </row>
    <row r="994" spans="1:5" ht="15" customHeight="1" x14ac:dyDescent="0.2">
      <c r="A994" s="202"/>
      <c r="B994" s="202"/>
      <c r="C994" s="202"/>
      <c r="D994" s="202"/>
      <c r="E994" s="202"/>
    </row>
    <row r="995" spans="1:5" ht="15" customHeight="1" x14ac:dyDescent="0.2">
      <c r="A995" s="202"/>
      <c r="B995" s="202"/>
      <c r="C995" s="202"/>
      <c r="D995" s="202"/>
      <c r="E995" s="202"/>
    </row>
    <row r="996" spans="1:5" ht="15" customHeight="1" x14ac:dyDescent="0.2">
      <c r="A996" s="202"/>
      <c r="B996" s="202"/>
      <c r="C996" s="202"/>
      <c r="D996" s="202"/>
      <c r="E996" s="202"/>
    </row>
    <row r="997" spans="1:5" ht="15" customHeight="1" x14ac:dyDescent="0.2">
      <c r="A997" s="202"/>
      <c r="B997" s="202"/>
      <c r="C997" s="202"/>
      <c r="D997" s="202"/>
      <c r="E997" s="202"/>
    </row>
    <row r="998" spans="1:5" ht="15" customHeight="1" x14ac:dyDescent="0.2">
      <c r="A998" s="202"/>
      <c r="B998" s="202"/>
      <c r="C998" s="202"/>
      <c r="D998" s="202"/>
      <c r="E998" s="202"/>
    </row>
    <row r="999" spans="1:5" ht="15" customHeight="1" x14ac:dyDescent="0.2"/>
    <row r="1000" spans="1:5" ht="15" customHeight="1" x14ac:dyDescent="0.25">
      <c r="A1000" s="40" t="s">
        <v>16</v>
      </c>
      <c r="B1000" s="41"/>
      <c r="C1000" s="41"/>
      <c r="D1000" s="41"/>
      <c r="E1000" s="43"/>
    </row>
    <row r="1001" spans="1:5" ht="15" customHeight="1" x14ac:dyDescent="0.2">
      <c r="A1001" s="42" t="s">
        <v>111</v>
      </c>
      <c r="B1001" s="122"/>
      <c r="C1001" s="122"/>
      <c r="D1001" s="122"/>
      <c r="E1001" s="43" t="s">
        <v>112</v>
      </c>
    </row>
    <row r="1002" spans="1:5" ht="15" customHeight="1" x14ac:dyDescent="0.2"/>
    <row r="1003" spans="1:5" ht="15" customHeight="1" x14ac:dyDescent="0.2">
      <c r="B1003" s="65" t="s">
        <v>67</v>
      </c>
      <c r="C1003" s="46" t="s">
        <v>49</v>
      </c>
      <c r="D1003" s="123" t="s">
        <v>50</v>
      </c>
      <c r="E1003" s="48" t="s">
        <v>51</v>
      </c>
    </row>
    <row r="1004" spans="1:5" ht="15" customHeight="1" x14ac:dyDescent="0.2">
      <c r="B1004" s="144">
        <v>307</v>
      </c>
      <c r="C1004" s="68"/>
      <c r="D1004" s="96" t="s">
        <v>113</v>
      </c>
      <c r="E1004" s="90">
        <v>-120000</v>
      </c>
    </row>
    <row r="1005" spans="1:5" ht="15" customHeight="1" x14ac:dyDescent="0.2">
      <c r="B1005" s="144">
        <v>11</v>
      </c>
      <c r="C1005" s="68"/>
      <c r="D1005" s="69" t="s">
        <v>118</v>
      </c>
      <c r="E1005" s="90">
        <v>120000</v>
      </c>
    </row>
    <row r="1006" spans="1:5" ht="15" customHeight="1" x14ac:dyDescent="0.2">
      <c r="B1006" s="125"/>
      <c r="C1006" s="55" t="s">
        <v>53</v>
      </c>
      <c r="D1006" s="120"/>
      <c r="E1006" s="73">
        <f>SUM(E1004:E1005)</f>
        <v>0</v>
      </c>
    </row>
    <row r="1007" spans="1:5" ht="15" customHeight="1" x14ac:dyDescent="0.2"/>
    <row r="1008" spans="1:5" ht="15" customHeight="1" x14ac:dyDescent="0.2"/>
    <row r="1009" spans="1:5" ht="15" customHeight="1" x14ac:dyDescent="0.25">
      <c r="A1009" s="38" t="s">
        <v>368</v>
      </c>
    </row>
    <row r="1010" spans="1:5" ht="15" customHeight="1" x14ac:dyDescent="0.2">
      <c r="A1010" s="204" t="s">
        <v>162</v>
      </c>
      <c r="B1010" s="204"/>
      <c r="C1010" s="204"/>
      <c r="D1010" s="204"/>
      <c r="E1010" s="204"/>
    </row>
    <row r="1011" spans="1:5" ht="15" customHeight="1" x14ac:dyDescent="0.2">
      <c r="A1011" s="204"/>
      <c r="B1011" s="204"/>
      <c r="C1011" s="204"/>
      <c r="D1011" s="204"/>
      <c r="E1011" s="204"/>
    </row>
    <row r="1012" spans="1:5" ht="15" customHeight="1" x14ac:dyDescent="0.2">
      <c r="A1012" s="202" t="s">
        <v>531</v>
      </c>
      <c r="B1012" s="202"/>
      <c r="C1012" s="202"/>
      <c r="D1012" s="202"/>
      <c r="E1012" s="202"/>
    </row>
    <row r="1013" spans="1:5" ht="15" customHeight="1" x14ac:dyDescent="0.2">
      <c r="A1013" s="202"/>
      <c r="B1013" s="202"/>
      <c r="C1013" s="202"/>
      <c r="D1013" s="202"/>
      <c r="E1013" s="202"/>
    </row>
    <row r="1014" spans="1:5" ht="15" customHeight="1" x14ac:dyDescent="0.2">
      <c r="A1014" s="202"/>
      <c r="B1014" s="202"/>
      <c r="C1014" s="202"/>
      <c r="D1014" s="202"/>
      <c r="E1014" s="202"/>
    </row>
    <row r="1015" spans="1:5" ht="15" customHeight="1" x14ac:dyDescent="0.2">
      <c r="A1015" s="202"/>
      <c r="B1015" s="202"/>
      <c r="C1015" s="202"/>
      <c r="D1015" s="202"/>
      <c r="E1015" s="202"/>
    </row>
    <row r="1016" spans="1:5" ht="15" customHeight="1" x14ac:dyDescent="0.2">
      <c r="A1016" s="202"/>
      <c r="B1016" s="202"/>
      <c r="C1016" s="202"/>
      <c r="D1016" s="202"/>
      <c r="E1016" s="202"/>
    </row>
    <row r="1017" spans="1:5" ht="15" customHeight="1" x14ac:dyDescent="0.2">
      <c r="A1017" s="202"/>
      <c r="B1017" s="202"/>
      <c r="C1017" s="202"/>
      <c r="D1017" s="202"/>
      <c r="E1017" s="202"/>
    </row>
    <row r="1018" spans="1:5" ht="15" customHeight="1" x14ac:dyDescent="0.2">
      <c r="A1018" s="202"/>
      <c r="B1018" s="202"/>
      <c r="C1018" s="202"/>
      <c r="D1018" s="202"/>
      <c r="E1018" s="202"/>
    </row>
    <row r="1019" spans="1:5" ht="15" customHeight="1" x14ac:dyDescent="0.2"/>
    <row r="1020" spans="1:5" ht="15" customHeight="1" x14ac:dyDescent="0.25">
      <c r="A1020" s="40" t="s">
        <v>16</v>
      </c>
      <c r="B1020" s="41"/>
      <c r="C1020" s="41"/>
      <c r="D1020" s="41"/>
      <c r="E1020" s="43"/>
    </row>
    <row r="1021" spans="1:5" ht="15" customHeight="1" x14ac:dyDescent="0.2">
      <c r="A1021" s="42" t="s">
        <v>111</v>
      </c>
      <c r="B1021" s="122"/>
      <c r="C1021" s="122"/>
      <c r="D1021" s="122"/>
      <c r="E1021" s="43" t="s">
        <v>112</v>
      </c>
    </row>
    <row r="1022" spans="1:5" ht="15" customHeight="1" x14ac:dyDescent="0.2"/>
    <row r="1023" spans="1:5" ht="15" customHeight="1" x14ac:dyDescent="0.2">
      <c r="B1023" s="65" t="s">
        <v>67</v>
      </c>
      <c r="C1023" s="46" t="s">
        <v>49</v>
      </c>
      <c r="D1023" s="123" t="s">
        <v>50</v>
      </c>
      <c r="E1023" s="48" t="s">
        <v>51</v>
      </c>
    </row>
    <row r="1024" spans="1:5" ht="15" customHeight="1" x14ac:dyDescent="0.2">
      <c r="B1024" s="144">
        <v>307</v>
      </c>
      <c r="C1024" s="68"/>
      <c r="D1024" s="96" t="s">
        <v>113</v>
      </c>
      <c r="E1024" s="90">
        <v>-152056</v>
      </c>
    </row>
    <row r="1025" spans="1:5" ht="15" customHeight="1" x14ac:dyDescent="0.2">
      <c r="B1025" s="144">
        <v>13</v>
      </c>
      <c r="C1025" s="68"/>
      <c r="D1025" s="69" t="s">
        <v>118</v>
      </c>
      <c r="E1025" s="90">
        <v>152056</v>
      </c>
    </row>
    <row r="1026" spans="1:5" ht="15" customHeight="1" x14ac:dyDescent="0.2">
      <c r="B1026" s="125"/>
      <c r="C1026" s="55" t="s">
        <v>53</v>
      </c>
      <c r="D1026" s="120"/>
      <c r="E1026" s="73">
        <f>SUM(E1024:E1025)</f>
        <v>0</v>
      </c>
    </row>
    <row r="1027" spans="1:5" ht="15" customHeight="1" x14ac:dyDescent="0.2"/>
    <row r="1028" spans="1:5" ht="15" customHeight="1" x14ac:dyDescent="0.2"/>
    <row r="1029" spans="1:5" ht="15" customHeight="1" x14ac:dyDescent="0.25">
      <c r="A1029" s="38" t="s">
        <v>369</v>
      </c>
    </row>
    <row r="1030" spans="1:5" ht="15" customHeight="1" x14ac:dyDescent="0.2">
      <c r="A1030" s="204" t="s">
        <v>162</v>
      </c>
      <c r="B1030" s="204"/>
      <c r="C1030" s="204"/>
      <c r="D1030" s="204"/>
      <c r="E1030" s="204"/>
    </row>
    <row r="1031" spans="1:5" ht="15" customHeight="1" x14ac:dyDescent="0.2">
      <c r="A1031" s="204"/>
      <c r="B1031" s="204"/>
      <c r="C1031" s="204"/>
      <c r="D1031" s="204"/>
      <c r="E1031" s="204"/>
    </row>
    <row r="1032" spans="1:5" ht="15" customHeight="1" x14ac:dyDescent="0.2">
      <c r="A1032" s="202" t="s">
        <v>532</v>
      </c>
      <c r="B1032" s="202"/>
      <c r="C1032" s="202"/>
      <c r="D1032" s="202"/>
      <c r="E1032" s="202"/>
    </row>
    <row r="1033" spans="1:5" ht="15" customHeight="1" x14ac:dyDescent="0.2">
      <c r="A1033" s="202"/>
      <c r="B1033" s="202"/>
      <c r="C1033" s="202"/>
      <c r="D1033" s="202"/>
      <c r="E1033" s="202"/>
    </row>
    <row r="1034" spans="1:5" ht="15" customHeight="1" x14ac:dyDescent="0.2">
      <c r="A1034" s="202"/>
      <c r="B1034" s="202"/>
      <c r="C1034" s="202"/>
      <c r="D1034" s="202"/>
      <c r="E1034" s="202"/>
    </row>
    <row r="1035" spans="1:5" ht="15" customHeight="1" x14ac:dyDescent="0.2">
      <c r="A1035" s="202"/>
      <c r="B1035" s="202"/>
      <c r="C1035" s="202"/>
      <c r="D1035" s="202"/>
      <c r="E1035" s="202"/>
    </row>
    <row r="1036" spans="1:5" ht="15" customHeight="1" x14ac:dyDescent="0.2">
      <c r="A1036" s="202"/>
      <c r="B1036" s="202"/>
      <c r="C1036" s="202"/>
      <c r="D1036" s="202"/>
      <c r="E1036" s="202"/>
    </row>
    <row r="1037" spans="1:5" ht="15" customHeight="1" x14ac:dyDescent="0.2">
      <c r="A1037" s="202"/>
      <c r="B1037" s="202"/>
      <c r="C1037" s="202"/>
      <c r="D1037" s="202"/>
      <c r="E1037" s="202"/>
    </row>
    <row r="1038" spans="1:5" ht="15" customHeight="1" x14ac:dyDescent="0.2">
      <c r="A1038" s="202"/>
      <c r="B1038" s="202"/>
      <c r="C1038" s="202"/>
      <c r="D1038" s="202"/>
      <c r="E1038" s="202"/>
    </row>
    <row r="1039" spans="1:5" ht="15" customHeight="1" x14ac:dyDescent="0.2">
      <c r="A1039" s="202"/>
      <c r="B1039" s="202"/>
      <c r="C1039" s="202"/>
      <c r="D1039" s="202"/>
      <c r="E1039" s="202"/>
    </row>
    <row r="1040" spans="1:5" ht="15" customHeight="1" x14ac:dyDescent="0.2">
      <c r="A1040" s="202"/>
      <c r="B1040" s="202"/>
      <c r="C1040" s="202"/>
      <c r="D1040" s="202"/>
      <c r="E1040" s="202"/>
    </row>
    <row r="1041" spans="1:5" ht="15" customHeight="1" x14ac:dyDescent="0.2"/>
    <row r="1042" spans="1:5" ht="15" customHeight="1" x14ac:dyDescent="0.25">
      <c r="A1042" s="40" t="s">
        <v>16</v>
      </c>
      <c r="B1042" s="41"/>
      <c r="C1042" s="41"/>
      <c r="D1042" s="41"/>
      <c r="E1042" s="43"/>
    </row>
    <row r="1043" spans="1:5" ht="15" customHeight="1" x14ac:dyDescent="0.2">
      <c r="A1043" s="42" t="s">
        <v>111</v>
      </c>
      <c r="B1043" s="122"/>
      <c r="C1043" s="122"/>
      <c r="D1043" s="122"/>
      <c r="E1043" s="43" t="s">
        <v>112</v>
      </c>
    </row>
    <row r="1044" spans="1:5" ht="15" customHeight="1" x14ac:dyDescent="0.2"/>
    <row r="1045" spans="1:5" ht="15" customHeight="1" x14ac:dyDescent="0.2">
      <c r="B1045" s="65" t="s">
        <v>67</v>
      </c>
      <c r="C1045" s="46" t="s">
        <v>49</v>
      </c>
      <c r="D1045" s="123" t="s">
        <v>50</v>
      </c>
      <c r="E1045" s="48" t="s">
        <v>51</v>
      </c>
    </row>
    <row r="1046" spans="1:5" ht="15" customHeight="1" x14ac:dyDescent="0.2">
      <c r="B1046" s="144">
        <v>13</v>
      </c>
      <c r="C1046" s="68"/>
      <c r="D1046" s="69" t="s">
        <v>118</v>
      </c>
      <c r="E1046" s="90">
        <v>-1405000</v>
      </c>
    </row>
    <row r="1047" spans="1:5" ht="15" customHeight="1" x14ac:dyDescent="0.2">
      <c r="B1047" s="144">
        <v>13</v>
      </c>
      <c r="C1047" s="68"/>
      <c r="D1047" s="96" t="s">
        <v>113</v>
      </c>
      <c r="E1047" s="90">
        <v>460000</v>
      </c>
    </row>
    <row r="1048" spans="1:5" ht="15" customHeight="1" x14ac:dyDescent="0.2">
      <c r="B1048" s="144">
        <v>307</v>
      </c>
      <c r="C1048" s="68"/>
      <c r="D1048" s="96" t="s">
        <v>113</v>
      </c>
      <c r="E1048" s="90">
        <v>945000</v>
      </c>
    </row>
    <row r="1049" spans="1:5" ht="15" customHeight="1" x14ac:dyDescent="0.2">
      <c r="B1049" s="125"/>
      <c r="C1049" s="55" t="s">
        <v>53</v>
      </c>
      <c r="D1049" s="120"/>
      <c r="E1049" s="73">
        <f>SUM(E1046:E1048)</f>
        <v>0</v>
      </c>
    </row>
    <row r="1050" spans="1:5" ht="15" customHeight="1" x14ac:dyDescent="0.2"/>
    <row r="1051" spans="1:5" ht="15" customHeight="1" x14ac:dyDescent="0.2"/>
    <row r="1052" spans="1:5" ht="15" customHeight="1" x14ac:dyDescent="0.25">
      <c r="A1052" s="38" t="s">
        <v>370</v>
      </c>
    </row>
    <row r="1053" spans="1:5" ht="15" customHeight="1" x14ac:dyDescent="0.2">
      <c r="A1053" s="201" t="s">
        <v>45</v>
      </c>
      <c r="B1053" s="201"/>
      <c r="C1053" s="201"/>
      <c r="D1053" s="201"/>
      <c r="E1053" s="201"/>
    </row>
    <row r="1054" spans="1:5" ht="15" customHeight="1" x14ac:dyDescent="0.2">
      <c r="A1054" s="202" t="s">
        <v>533</v>
      </c>
      <c r="B1054" s="202"/>
      <c r="C1054" s="202"/>
      <c r="D1054" s="202"/>
      <c r="E1054" s="202"/>
    </row>
    <row r="1055" spans="1:5" ht="15" customHeight="1" x14ac:dyDescent="0.2">
      <c r="A1055" s="202"/>
      <c r="B1055" s="202"/>
      <c r="C1055" s="202"/>
      <c r="D1055" s="202"/>
      <c r="E1055" s="202"/>
    </row>
    <row r="1056" spans="1:5" ht="15" customHeight="1" x14ac:dyDescent="0.2">
      <c r="A1056" s="202"/>
      <c r="B1056" s="202"/>
      <c r="C1056" s="202"/>
      <c r="D1056" s="202"/>
      <c r="E1056" s="202"/>
    </row>
    <row r="1057" spans="1:5" ht="15" customHeight="1" x14ac:dyDescent="0.2">
      <c r="A1057" s="202"/>
      <c r="B1057" s="202"/>
      <c r="C1057" s="202"/>
      <c r="D1057" s="202"/>
      <c r="E1057" s="202"/>
    </row>
    <row r="1058" spans="1:5" ht="15" customHeight="1" x14ac:dyDescent="0.2">
      <c r="A1058" s="202"/>
      <c r="B1058" s="202"/>
      <c r="C1058" s="202"/>
      <c r="D1058" s="202"/>
      <c r="E1058" s="202"/>
    </row>
    <row r="1059" spans="1:5" ht="15" customHeight="1" x14ac:dyDescent="0.2">
      <c r="A1059" s="202"/>
      <c r="B1059" s="202"/>
      <c r="C1059" s="202"/>
      <c r="D1059" s="202"/>
      <c r="E1059" s="202"/>
    </row>
    <row r="1060" spans="1:5" ht="15" customHeight="1" x14ac:dyDescent="0.2">
      <c r="A1060" s="202"/>
      <c r="B1060" s="202"/>
      <c r="C1060" s="202"/>
      <c r="D1060" s="202"/>
      <c r="E1060" s="202"/>
    </row>
    <row r="1061" spans="1:5" ht="15" customHeight="1" x14ac:dyDescent="0.2">
      <c r="A1061" s="202"/>
      <c r="B1061" s="202"/>
      <c r="C1061" s="202"/>
      <c r="D1061" s="202"/>
      <c r="E1061" s="202"/>
    </row>
    <row r="1062" spans="1:5" ht="15" customHeight="1" x14ac:dyDescent="0.2">
      <c r="A1062" s="202"/>
      <c r="B1062" s="202"/>
      <c r="C1062" s="202"/>
      <c r="D1062" s="202"/>
      <c r="E1062" s="202"/>
    </row>
    <row r="1063" spans="1:5" ht="15" customHeight="1" x14ac:dyDescent="0.2"/>
    <row r="1064" spans="1:5" ht="15" customHeight="1" x14ac:dyDescent="0.25">
      <c r="A1064" s="40" t="s">
        <v>1</v>
      </c>
      <c r="B1064" s="41"/>
      <c r="C1064" s="41"/>
      <c r="D1064" s="41"/>
      <c r="E1064" s="41"/>
    </row>
    <row r="1065" spans="1:5" ht="15" customHeight="1" x14ac:dyDescent="0.2">
      <c r="A1065" s="42" t="s">
        <v>111</v>
      </c>
      <c r="B1065" s="60"/>
      <c r="C1065" s="60"/>
      <c r="D1065" s="60"/>
      <c r="E1065" s="75" t="s">
        <v>112</v>
      </c>
    </row>
    <row r="1066" spans="1:5" ht="15" customHeight="1" x14ac:dyDescent="0.25">
      <c r="A1066" s="43"/>
      <c r="B1066" s="40"/>
      <c r="C1066" s="41"/>
      <c r="D1066" s="41"/>
      <c r="E1066" s="44"/>
    </row>
    <row r="1067" spans="1:5" ht="15" customHeight="1" x14ac:dyDescent="0.2">
      <c r="B1067" s="64"/>
      <c r="C1067" s="46" t="s">
        <v>49</v>
      </c>
      <c r="D1067" s="47" t="s">
        <v>50</v>
      </c>
      <c r="E1067" s="48" t="s">
        <v>51</v>
      </c>
    </row>
    <row r="1068" spans="1:5" ht="15" customHeight="1" x14ac:dyDescent="0.2">
      <c r="B1068" s="67"/>
      <c r="C1068" s="121">
        <v>6402</v>
      </c>
      <c r="D1068" s="101" t="s">
        <v>117</v>
      </c>
      <c r="E1068" s="53">
        <v>0.1</v>
      </c>
    </row>
    <row r="1069" spans="1:5" ht="15" customHeight="1" x14ac:dyDescent="0.2">
      <c r="B1069" s="70"/>
      <c r="C1069" s="55" t="s">
        <v>53</v>
      </c>
      <c r="D1069" s="56"/>
      <c r="E1069" s="57">
        <f>SUM(E1068:E1068)</f>
        <v>0.1</v>
      </c>
    </row>
    <row r="1070" spans="1:5" ht="15" customHeight="1" x14ac:dyDescent="0.2"/>
    <row r="1071" spans="1:5" ht="15" customHeight="1" x14ac:dyDescent="0.2"/>
    <row r="1072" spans="1:5" ht="15" customHeight="1" x14ac:dyDescent="0.25">
      <c r="A1072" s="58" t="s">
        <v>16</v>
      </c>
      <c r="B1072" s="60"/>
      <c r="C1072" s="60"/>
      <c r="D1072" s="43"/>
      <c r="E1072" s="43"/>
    </row>
    <row r="1073" spans="1:5" ht="15" customHeight="1" x14ac:dyDescent="0.2">
      <c r="A1073" s="42" t="s">
        <v>47</v>
      </c>
      <c r="B1073" s="41"/>
      <c r="C1073" s="41"/>
      <c r="D1073" s="41"/>
      <c r="E1073" s="83" t="s">
        <v>48</v>
      </c>
    </row>
    <row r="1074" spans="1:5" ht="15" customHeight="1" x14ac:dyDescent="0.2">
      <c r="A1074" s="62"/>
      <c r="B1074" s="110"/>
      <c r="C1074" s="60"/>
      <c r="D1074" s="62"/>
      <c r="E1074" s="111"/>
    </row>
    <row r="1075" spans="1:5" ht="15" customHeight="1" x14ac:dyDescent="0.2">
      <c r="A1075" s="64"/>
      <c r="B1075" s="64"/>
      <c r="C1075" s="65" t="s">
        <v>49</v>
      </c>
      <c r="D1075" s="77" t="s">
        <v>54</v>
      </c>
      <c r="E1075" s="65" t="s">
        <v>51</v>
      </c>
    </row>
    <row r="1076" spans="1:5" ht="15" customHeight="1" x14ac:dyDescent="0.2">
      <c r="A1076" s="49"/>
      <c r="B1076" s="50"/>
      <c r="C1076" s="68">
        <v>6409</v>
      </c>
      <c r="D1076" s="104" t="s">
        <v>55</v>
      </c>
      <c r="E1076" s="90">
        <v>0.1</v>
      </c>
    </row>
    <row r="1077" spans="1:5" ht="15" customHeight="1" x14ac:dyDescent="0.2">
      <c r="A1077" s="70"/>
      <c r="B1077" s="60"/>
      <c r="C1077" s="71" t="s">
        <v>53</v>
      </c>
      <c r="D1077" s="113"/>
      <c r="E1077" s="114">
        <f>SUM(E1076:E1076)</f>
        <v>0.1</v>
      </c>
    </row>
    <row r="1078" spans="1:5" ht="15" customHeight="1" x14ac:dyDescent="0.2"/>
    <row r="1079" spans="1:5" ht="15" customHeight="1" x14ac:dyDescent="0.2"/>
    <row r="1080" spans="1:5" ht="15" customHeight="1" x14ac:dyDescent="0.25">
      <c r="A1080" s="38" t="s">
        <v>371</v>
      </c>
    </row>
    <row r="1081" spans="1:5" ht="15" customHeight="1" x14ac:dyDescent="0.2">
      <c r="A1081" s="201" t="s">
        <v>45</v>
      </c>
      <c r="B1081" s="201"/>
      <c r="C1081" s="201"/>
      <c r="D1081" s="201"/>
      <c r="E1081" s="201"/>
    </row>
    <row r="1082" spans="1:5" ht="15" customHeight="1" x14ac:dyDescent="0.2">
      <c r="A1082" s="202" t="s">
        <v>372</v>
      </c>
      <c r="B1082" s="202"/>
      <c r="C1082" s="202"/>
      <c r="D1082" s="202"/>
      <c r="E1082" s="202"/>
    </row>
    <row r="1083" spans="1:5" ht="15" customHeight="1" x14ac:dyDescent="0.2">
      <c r="A1083" s="202"/>
      <c r="B1083" s="202"/>
      <c r="C1083" s="202"/>
      <c r="D1083" s="202"/>
      <c r="E1083" s="202"/>
    </row>
    <row r="1084" spans="1:5" ht="15" customHeight="1" x14ac:dyDescent="0.2">
      <c r="A1084" s="202"/>
      <c r="B1084" s="202"/>
      <c r="C1084" s="202"/>
      <c r="D1084" s="202"/>
      <c r="E1084" s="202"/>
    </row>
    <row r="1085" spans="1:5" ht="15" customHeight="1" x14ac:dyDescent="0.2">
      <c r="A1085" s="202"/>
      <c r="B1085" s="202"/>
      <c r="C1085" s="202"/>
      <c r="D1085" s="202"/>
      <c r="E1085" s="202"/>
    </row>
    <row r="1086" spans="1:5" ht="15" customHeight="1" x14ac:dyDescent="0.2">
      <c r="A1086" s="202"/>
      <c r="B1086" s="202"/>
      <c r="C1086" s="202"/>
      <c r="D1086" s="202"/>
      <c r="E1086" s="202"/>
    </row>
    <row r="1087" spans="1:5" ht="15" customHeight="1" x14ac:dyDescent="0.2">
      <c r="A1087" s="202"/>
      <c r="B1087" s="202"/>
      <c r="C1087" s="202"/>
      <c r="D1087" s="202"/>
      <c r="E1087" s="202"/>
    </row>
    <row r="1088" spans="1:5" ht="15" customHeight="1" x14ac:dyDescent="0.2">
      <c r="A1088" s="202"/>
      <c r="B1088" s="202"/>
      <c r="C1088" s="202"/>
      <c r="D1088" s="202"/>
      <c r="E1088" s="202"/>
    </row>
    <row r="1089" spans="1:5" ht="15" customHeight="1" x14ac:dyDescent="0.2">
      <c r="A1089" s="202"/>
      <c r="B1089" s="202"/>
      <c r="C1089" s="202"/>
      <c r="D1089" s="202"/>
      <c r="E1089" s="202"/>
    </row>
    <row r="1090" spans="1:5" ht="15" customHeight="1" x14ac:dyDescent="0.2">
      <c r="A1090" s="39"/>
      <c r="B1090" s="97"/>
      <c r="C1090" s="39"/>
      <c r="D1090" s="39"/>
      <c r="E1090" s="39"/>
    </row>
    <row r="1091" spans="1:5" ht="15" customHeight="1" x14ac:dyDescent="0.2">
      <c r="A1091" s="39"/>
      <c r="B1091" s="97"/>
      <c r="C1091" s="39"/>
      <c r="D1091" s="39"/>
      <c r="E1091" s="39"/>
    </row>
    <row r="1092" spans="1:5" ht="15" customHeight="1" x14ac:dyDescent="0.2">
      <c r="A1092" s="39"/>
      <c r="B1092" s="97"/>
      <c r="C1092" s="39"/>
      <c r="D1092" s="39"/>
      <c r="E1092" s="39"/>
    </row>
    <row r="1093" spans="1:5" ht="15" customHeight="1" x14ac:dyDescent="0.2">
      <c r="A1093" s="39"/>
      <c r="B1093" s="97"/>
      <c r="C1093" s="39"/>
      <c r="D1093" s="39"/>
      <c r="E1093" s="39"/>
    </row>
    <row r="1094" spans="1:5" ht="15" customHeight="1" x14ac:dyDescent="0.25">
      <c r="A1094" s="58" t="s">
        <v>1</v>
      </c>
      <c r="B1094" s="59"/>
      <c r="C1094" s="60"/>
      <c r="D1094" s="60"/>
      <c r="E1094" s="60"/>
    </row>
    <row r="1095" spans="1:5" ht="15" customHeight="1" x14ac:dyDescent="0.2">
      <c r="A1095" s="61" t="s">
        <v>73</v>
      </c>
      <c r="B1095" s="60"/>
      <c r="C1095" s="60"/>
      <c r="D1095" s="60"/>
      <c r="E1095" s="75" t="s">
        <v>74</v>
      </c>
    </row>
    <row r="1096" spans="1:5" ht="15" customHeight="1" x14ac:dyDescent="0.25">
      <c r="A1096" s="43"/>
      <c r="B1096" s="98"/>
      <c r="C1096" s="41"/>
      <c r="D1096" s="41"/>
      <c r="E1096" s="44"/>
    </row>
    <row r="1097" spans="1:5" ht="15" customHeight="1" x14ac:dyDescent="0.2">
      <c r="B1097" s="46" t="s">
        <v>67</v>
      </c>
      <c r="C1097" s="46" t="s">
        <v>49</v>
      </c>
      <c r="D1097" s="47" t="s">
        <v>50</v>
      </c>
      <c r="E1097" s="48" t="s">
        <v>51</v>
      </c>
    </row>
    <row r="1098" spans="1:5" ht="15" customHeight="1" x14ac:dyDescent="0.2">
      <c r="B1098" s="99">
        <v>106515974</v>
      </c>
      <c r="C1098" s="100"/>
      <c r="D1098" s="101" t="s">
        <v>75</v>
      </c>
      <c r="E1098" s="90">
        <v>169227.93</v>
      </c>
    </row>
    <row r="1099" spans="1:5" ht="15" customHeight="1" x14ac:dyDescent="0.2">
      <c r="B1099" s="102"/>
      <c r="C1099" s="55" t="s">
        <v>53</v>
      </c>
      <c r="D1099" s="56"/>
      <c r="E1099" s="57">
        <f>SUM(E1098:E1098)</f>
        <v>169227.93</v>
      </c>
    </row>
    <row r="1100" spans="1:5" ht="15" customHeight="1" x14ac:dyDescent="0.2"/>
    <row r="1101" spans="1:5" ht="15" customHeight="1" x14ac:dyDescent="0.25">
      <c r="A1101" s="40" t="s">
        <v>16</v>
      </c>
      <c r="B1101" s="41"/>
      <c r="C1101" s="41"/>
      <c r="D1101" s="41"/>
      <c r="E1101" s="41"/>
    </row>
    <row r="1102" spans="1:5" ht="15" customHeight="1" x14ac:dyDescent="0.2">
      <c r="A1102" s="42" t="s">
        <v>47</v>
      </c>
      <c r="B1102" s="41"/>
      <c r="C1102" s="41"/>
      <c r="D1102" s="41"/>
      <c r="E1102" s="83" t="s">
        <v>48</v>
      </c>
    </row>
    <row r="1103" spans="1:5" ht="15" customHeight="1" x14ac:dyDescent="0.2"/>
    <row r="1104" spans="1:5" ht="15" customHeight="1" x14ac:dyDescent="0.2">
      <c r="C1104" s="46" t="s">
        <v>49</v>
      </c>
      <c r="D1104" s="47" t="s">
        <v>50</v>
      </c>
      <c r="E1104" s="48" t="s">
        <v>51</v>
      </c>
    </row>
    <row r="1105" spans="1:5" ht="15" customHeight="1" x14ac:dyDescent="0.2">
      <c r="C1105" s="79"/>
      <c r="D1105" s="101" t="s">
        <v>76</v>
      </c>
      <c r="E1105" s="90">
        <v>169227.93</v>
      </c>
    </row>
    <row r="1106" spans="1:5" ht="15" customHeight="1" x14ac:dyDescent="0.2">
      <c r="C1106" s="55" t="s">
        <v>53</v>
      </c>
      <c r="D1106" s="56"/>
      <c r="E1106" s="57">
        <f>SUM(E1105:E1105)</f>
        <v>169227.93</v>
      </c>
    </row>
    <row r="1107" spans="1:5" ht="15" customHeight="1" x14ac:dyDescent="0.2"/>
    <row r="1108" spans="1:5" ht="15" customHeight="1" x14ac:dyDescent="0.2"/>
    <row r="1109" spans="1:5" ht="15" customHeight="1" x14ac:dyDescent="0.25">
      <c r="A1109" s="38" t="s">
        <v>373</v>
      </c>
    </row>
    <row r="1110" spans="1:5" ht="15" customHeight="1" x14ac:dyDescent="0.2">
      <c r="A1110" s="201" t="s">
        <v>45</v>
      </c>
      <c r="B1110" s="201"/>
      <c r="C1110" s="201"/>
      <c r="D1110" s="201"/>
      <c r="E1110" s="201"/>
    </row>
    <row r="1111" spans="1:5" ht="15" customHeight="1" x14ac:dyDescent="0.2">
      <c r="A1111" s="202" t="s">
        <v>374</v>
      </c>
      <c r="B1111" s="202"/>
      <c r="C1111" s="202"/>
      <c r="D1111" s="202"/>
      <c r="E1111" s="202"/>
    </row>
    <row r="1112" spans="1:5" ht="15" customHeight="1" x14ac:dyDescent="0.2">
      <c r="A1112" s="202"/>
      <c r="B1112" s="202"/>
      <c r="C1112" s="202"/>
      <c r="D1112" s="202"/>
      <c r="E1112" s="202"/>
    </row>
    <row r="1113" spans="1:5" ht="15" customHeight="1" x14ac:dyDescent="0.2">
      <c r="A1113" s="202"/>
      <c r="B1113" s="202"/>
      <c r="C1113" s="202"/>
      <c r="D1113" s="202"/>
      <c r="E1113" s="202"/>
    </row>
    <row r="1114" spans="1:5" ht="15" customHeight="1" x14ac:dyDescent="0.2">
      <c r="A1114" s="202"/>
      <c r="B1114" s="202"/>
      <c r="C1114" s="202"/>
      <c r="D1114" s="202"/>
      <c r="E1114" s="202"/>
    </row>
    <row r="1115" spans="1:5" ht="15" customHeight="1" x14ac:dyDescent="0.2">
      <c r="A1115" s="202"/>
      <c r="B1115" s="202"/>
      <c r="C1115" s="202"/>
      <c r="D1115" s="202"/>
      <c r="E1115" s="202"/>
    </row>
    <row r="1116" spans="1:5" ht="15" customHeight="1" x14ac:dyDescent="0.2">
      <c r="A1116" s="202"/>
      <c r="B1116" s="202"/>
      <c r="C1116" s="202"/>
      <c r="D1116" s="202"/>
      <c r="E1116" s="202"/>
    </row>
    <row r="1117" spans="1:5" ht="15" customHeight="1" x14ac:dyDescent="0.2">
      <c r="A1117" s="202"/>
      <c r="B1117" s="202"/>
      <c r="C1117" s="202"/>
      <c r="D1117" s="202"/>
      <c r="E1117" s="202"/>
    </row>
    <row r="1118" spans="1:5" ht="15" customHeight="1" x14ac:dyDescent="0.2">
      <c r="A1118" s="202"/>
      <c r="B1118" s="202"/>
      <c r="C1118" s="202"/>
      <c r="D1118" s="202"/>
      <c r="E1118" s="202"/>
    </row>
    <row r="1119" spans="1:5" ht="15" customHeight="1" x14ac:dyDescent="0.2"/>
    <row r="1120" spans="1:5" ht="15" customHeight="1" x14ac:dyDescent="0.25">
      <c r="A1120" s="58" t="s">
        <v>1</v>
      </c>
      <c r="B1120" s="59"/>
      <c r="C1120" s="60"/>
      <c r="D1120" s="60"/>
      <c r="E1120" s="60"/>
    </row>
    <row r="1121" spans="1:5" ht="15" customHeight="1" x14ac:dyDescent="0.2">
      <c r="A1121" s="61" t="s">
        <v>73</v>
      </c>
      <c r="B1121" s="60"/>
      <c r="C1121" s="60"/>
      <c r="D1121" s="60"/>
      <c r="E1121" s="75" t="s">
        <v>74</v>
      </c>
    </row>
    <row r="1122" spans="1:5" ht="15" customHeight="1" x14ac:dyDescent="0.25">
      <c r="A1122" s="43"/>
      <c r="B1122" s="98"/>
      <c r="C1122" s="41"/>
      <c r="D1122" s="41"/>
      <c r="E1122" s="44"/>
    </row>
    <row r="1123" spans="1:5" ht="15" customHeight="1" x14ac:dyDescent="0.2">
      <c r="B1123" s="46" t="s">
        <v>67</v>
      </c>
      <c r="C1123" s="46" t="s">
        <v>49</v>
      </c>
      <c r="D1123" s="47" t="s">
        <v>50</v>
      </c>
      <c r="E1123" s="48" t="s">
        <v>51</v>
      </c>
    </row>
    <row r="1124" spans="1:5" ht="15" customHeight="1" x14ac:dyDescent="0.2">
      <c r="B1124" s="99">
        <v>106515974</v>
      </c>
      <c r="C1124" s="100"/>
      <c r="D1124" s="101" t="s">
        <v>75</v>
      </c>
      <c r="E1124" s="90">
        <v>1070124.6200000001</v>
      </c>
    </row>
    <row r="1125" spans="1:5" ht="15" customHeight="1" x14ac:dyDescent="0.2">
      <c r="B1125" s="102"/>
      <c r="C1125" s="55" t="s">
        <v>53</v>
      </c>
      <c r="D1125" s="56"/>
      <c r="E1125" s="57">
        <f>SUM(E1124:E1124)</f>
        <v>1070124.6200000001</v>
      </c>
    </row>
    <row r="1126" spans="1:5" ht="15" customHeight="1" x14ac:dyDescent="0.2"/>
    <row r="1127" spans="1:5" ht="15" customHeight="1" x14ac:dyDescent="0.25">
      <c r="A1127" s="40" t="s">
        <v>16</v>
      </c>
      <c r="B1127" s="41"/>
      <c r="C1127" s="41"/>
      <c r="D1127" s="41"/>
      <c r="E1127" s="41"/>
    </row>
    <row r="1128" spans="1:5" ht="15" customHeight="1" x14ac:dyDescent="0.2">
      <c r="A1128" s="42" t="s">
        <v>47</v>
      </c>
      <c r="B1128" s="41"/>
      <c r="C1128" s="41"/>
      <c r="D1128" s="41"/>
      <c r="E1128" s="83" t="s">
        <v>48</v>
      </c>
    </row>
    <row r="1129" spans="1:5" ht="15" customHeight="1" x14ac:dyDescent="0.2"/>
    <row r="1130" spans="1:5" ht="15" customHeight="1" x14ac:dyDescent="0.2">
      <c r="C1130" s="46" t="s">
        <v>49</v>
      </c>
      <c r="D1130" s="47" t="s">
        <v>50</v>
      </c>
      <c r="E1130" s="48" t="s">
        <v>51</v>
      </c>
    </row>
    <row r="1131" spans="1:5" ht="15" customHeight="1" x14ac:dyDescent="0.2">
      <c r="C1131" s="79"/>
      <c r="D1131" s="101" t="s">
        <v>76</v>
      </c>
      <c r="E1131" s="90">
        <v>1010147.68</v>
      </c>
    </row>
    <row r="1132" spans="1:5" ht="15" customHeight="1" x14ac:dyDescent="0.2">
      <c r="C1132" s="55" t="s">
        <v>53</v>
      </c>
      <c r="D1132" s="56"/>
      <c r="E1132" s="57">
        <f>SUM(E1131:E1131)</f>
        <v>1010147.68</v>
      </c>
    </row>
    <row r="1133" spans="1:5" ht="15" customHeight="1" x14ac:dyDescent="0.2"/>
    <row r="1134" spans="1:5" ht="15" customHeight="1" x14ac:dyDescent="0.2">
      <c r="C1134" s="65" t="s">
        <v>49</v>
      </c>
      <c r="D1134" s="77" t="s">
        <v>54</v>
      </c>
      <c r="E1134" s="65" t="s">
        <v>51</v>
      </c>
    </row>
    <row r="1135" spans="1:5" ht="15" customHeight="1" x14ac:dyDescent="0.2">
      <c r="C1135" s="68">
        <v>6409</v>
      </c>
      <c r="D1135" s="69" t="s">
        <v>55</v>
      </c>
      <c r="E1135" s="90">
        <v>59976.94</v>
      </c>
    </row>
    <row r="1136" spans="1:5" ht="15" customHeight="1" x14ac:dyDescent="0.2">
      <c r="C1136" s="71" t="s">
        <v>53</v>
      </c>
      <c r="D1136" s="113"/>
      <c r="E1136" s="114">
        <f>SUM(E1135:E1135)</f>
        <v>59976.94</v>
      </c>
    </row>
    <row r="1137" spans="1:5" ht="15" customHeight="1" x14ac:dyDescent="0.2"/>
    <row r="1138" spans="1:5" ht="15" customHeight="1" x14ac:dyDescent="0.2"/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8" t="s">
        <v>375</v>
      </c>
    </row>
    <row r="1147" spans="1:5" ht="15" customHeight="1" x14ac:dyDescent="0.2">
      <c r="A1147" s="201" t="s">
        <v>45</v>
      </c>
      <c r="B1147" s="201"/>
      <c r="C1147" s="201"/>
      <c r="D1147" s="201"/>
      <c r="E1147" s="201"/>
    </row>
    <row r="1148" spans="1:5" ht="15" customHeight="1" x14ac:dyDescent="0.2">
      <c r="A1148" s="201" t="s">
        <v>170</v>
      </c>
      <c r="B1148" s="201"/>
      <c r="C1148" s="201"/>
      <c r="D1148" s="201"/>
      <c r="E1148" s="201"/>
    </row>
    <row r="1149" spans="1:5" ht="15" customHeight="1" x14ac:dyDescent="0.2">
      <c r="A1149" s="203" t="s">
        <v>376</v>
      </c>
      <c r="B1149" s="203"/>
      <c r="C1149" s="203"/>
      <c r="D1149" s="203"/>
      <c r="E1149" s="203"/>
    </row>
    <row r="1150" spans="1:5" ht="15" customHeight="1" x14ac:dyDescent="0.2">
      <c r="A1150" s="203"/>
      <c r="B1150" s="203"/>
      <c r="C1150" s="203"/>
      <c r="D1150" s="203"/>
      <c r="E1150" s="203"/>
    </row>
    <row r="1151" spans="1:5" ht="15" customHeight="1" x14ac:dyDescent="0.2">
      <c r="A1151" s="203"/>
      <c r="B1151" s="203"/>
      <c r="C1151" s="203"/>
      <c r="D1151" s="203"/>
      <c r="E1151" s="203"/>
    </row>
    <row r="1152" spans="1:5" ht="15" customHeight="1" x14ac:dyDescent="0.2">
      <c r="A1152" s="203"/>
      <c r="B1152" s="203"/>
      <c r="C1152" s="203"/>
      <c r="D1152" s="203"/>
      <c r="E1152" s="203"/>
    </row>
    <row r="1153" spans="1:5" ht="15" customHeight="1" x14ac:dyDescent="0.2">
      <c r="A1153" s="203"/>
      <c r="B1153" s="203"/>
      <c r="C1153" s="203"/>
      <c r="D1153" s="203"/>
      <c r="E1153" s="203"/>
    </row>
    <row r="1154" spans="1:5" ht="15" customHeight="1" x14ac:dyDescent="0.2">
      <c r="A1154" s="203"/>
      <c r="B1154" s="203"/>
      <c r="C1154" s="203"/>
      <c r="D1154" s="203"/>
      <c r="E1154" s="203"/>
    </row>
    <row r="1155" spans="1:5" ht="15" customHeight="1" x14ac:dyDescent="0.2">
      <c r="A1155" s="203"/>
      <c r="B1155" s="203"/>
      <c r="C1155" s="203"/>
      <c r="D1155" s="203"/>
      <c r="E1155" s="203"/>
    </row>
    <row r="1156" spans="1:5" ht="15" customHeight="1" x14ac:dyDescent="0.2">
      <c r="A1156" s="203"/>
      <c r="B1156" s="203"/>
      <c r="C1156" s="203"/>
      <c r="D1156" s="203"/>
      <c r="E1156" s="203"/>
    </row>
    <row r="1157" spans="1:5" ht="15" customHeight="1" x14ac:dyDescent="0.2">
      <c r="A1157" s="39"/>
      <c r="B1157" s="97"/>
      <c r="C1157" s="39"/>
      <c r="D1157" s="39"/>
      <c r="E1157" s="39"/>
    </row>
    <row r="1158" spans="1:5" ht="15" customHeight="1" x14ac:dyDescent="0.25">
      <c r="A1158" s="58" t="s">
        <v>1</v>
      </c>
      <c r="B1158" s="59"/>
      <c r="C1158" s="60"/>
      <c r="D1158" s="60"/>
      <c r="E1158" s="60"/>
    </row>
    <row r="1159" spans="1:5" ht="15" customHeight="1" x14ac:dyDescent="0.2">
      <c r="A1159" s="61" t="s">
        <v>73</v>
      </c>
      <c r="B1159" s="60"/>
      <c r="C1159" s="60"/>
      <c r="D1159" s="60"/>
      <c r="E1159" s="75" t="s">
        <v>74</v>
      </c>
    </row>
    <row r="1160" spans="1:5" ht="15" customHeight="1" x14ac:dyDescent="0.25">
      <c r="A1160" s="43"/>
      <c r="B1160" s="98"/>
      <c r="C1160" s="41"/>
      <c r="D1160" s="41"/>
      <c r="E1160" s="44"/>
    </row>
    <row r="1161" spans="1:5" ht="15" customHeight="1" x14ac:dyDescent="0.2">
      <c r="B1161" s="46" t="s">
        <v>67</v>
      </c>
      <c r="C1161" s="46" t="s">
        <v>49</v>
      </c>
      <c r="D1161" s="47" t="s">
        <v>50</v>
      </c>
      <c r="E1161" s="48" t="s">
        <v>51</v>
      </c>
    </row>
    <row r="1162" spans="1:5" ht="15" customHeight="1" x14ac:dyDescent="0.2">
      <c r="B1162" s="99">
        <v>107117968</v>
      </c>
      <c r="C1162" s="100"/>
      <c r="D1162" s="101" t="s">
        <v>75</v>
      </c>
      <c r="E1162" s="90">
        <v>203724.32</v>
      </c>
    </row>
    <row r="1163" spans="1:5" ht="15" customHeight="1" x14ac:dyDescent="0.2">
      <c r="B1163" s="99">
        <v>107517969</v>
      </c>
      <c r="C1163" s="100"/>
      <c r="D1163" s="101" t="s">
        <v>75</v>
      </c>
      <c r="E1163" s="90">
        <v>3463313.41</v>
      </c>
    </row>
    <row r="1164" spans="1:5" ht="15" customHeight="1" x14ac:dyDescent="0.2">
      <c r="B1164" s="102"/>
      <c r="C1164" s="55" t="s">
        <v>53</v>
      </c>
      <c r="D1164" s="56"/>
      <c r="E1164" s="57">
        <f>SUM(E1162:E1163)</f>
        <v>3667037.73</v>
      </c>
    </row>
    <row r="1165" spans="1:5" ht="15" customHeight="1" x14ac:dyDescent="0.2"/>
    <row r="1166" spans="1:5" ht="15" customHeight="1" x14ac:dyDescent="0.25">
      <c r="A1166" s="40" t="s">
        <v>16</v>
      </c>
      <c r="B1166" s="41"/>
      <c r="C1166" s="41"/>
      <c r="D1166" s="41"/>
      <c r="E1166" s="41"/>
    </row>
    <row r="1167" spans="1:5" ht="15" customHeight="1" x14ac:dyDescent="0.2">
      <c r="A1167" s="42" t="s">
        <v>47</v>
      </c>
      <c r="B1167" s="41"/>
      <c r="C1167" s="41"/>
      <c r="D1167" s="41"/>
      <c r="E1167" s="83" t="s">
        <v>48</v>
      </c>
    </row>
    <row r="1168" spans="1:5" ht="15" customHeight="1" x14ac:dyDescent="0.2"/>
    <row r="1169" spans="1:7" ht="15" customHeight="1" x14ac:dyDescent="0.2">
      <c r="C1169" s="46" t="s">
        <v>49</v>
      </c>
      <c r="D1169" s="47" t="s">
        <v>50</v>
      </c>
      <c r="E1169" s="48" t="s">
        <v>51</v>
      </c>
    </row>
    <row r="1170" spans="1:7" ht="15" customHeight="1" x14ac:dyDescent="0.2">
      <c r="C1170" s="79"/>
      <c r="D1170" s="101" t="s">
        <v>76</v>
      </c>
      <c r="E1170" s="90">
        <v>3115016.85</v>
      </c>
    </row>
    <row r="1171" spans="1:7" ht="15" customHeight="1" x14ac:dyDescent="0.2">
      <c r="C1171" s="55" t="s">
        <v>53</v>
      </c>
      <c r="D1171" s="56"/>
      <c r="E1171" s="57">
        <f>SUM(E1170:E1170)</f>
        <v>3115016.85</v>
      </c>
    </row>
    <row r="1172" spans="1:7" ht="15" customHeight="1" x14ac:dyDescent="0.2"/>
    <row r="1173" spans="1:7" ht="15" customHeight="1" x14ac:dyDescent="0.25">
      <c r="A1173" s="40" t="s">
        <v>16</v>
      </c>
      <c r="B1173" s="41"/>
      <c r="C1173" s="41"/>
      <c r="D1173" s="41"/>
      <c r="E1173" s="41"/>
    </row>
    <row r="1174" spans="1:7" ht="15" customHeight="1" x14ac:dyDescent="0.2">
      <c r="A1174" s="42" t="s">
        <v>47</v>
      </c>
      <c r="B1174" s="41"/>
      <c r="C1174" s="41"/>
      <c r="D1174" s="41"/>
      <c r="E1174" s="83" t="s">
        <v>48</v>
      </c>
    </row>
    <row r="1175" spans="1:7" ht="15" customHeight="1" x14ac:dyDescent="0.2">
      <c r="A1175" s="42"/>
      <c r="B1175" s="41"/>
      <c r="C1175" s="41"/>
      <c r="D1175" s="41"/>
      <c r="E1175" s="83"/>
    </row>
    <row r="1176" spans="1:7" ht="15" customHeight="1" x14ac:dyDescent="0.2">
      <c r="C1176" s="46" t="s">
        <v>49</v>
      </c>
      <c r="D1176" s="47" t="s">
        <v>54</v>
      </c>
      <c r="E1176" s="48" t="s">
        <v>51</v>
      </c>
    </row>
    <row r="1177" spans="1:7" ht="15" customHeight="1" x14ac:dyDescent="0.2">
      <c r="C1177" s="79">
        <v>6409</v>
      </c>
      <c r="D1177" s="69" t="s">
        <v>55</v>
      </c>
      <c r="E1177" s="90">
        <v>552020.88</v>
      </c>
    </row>
    <row r="1178" spans="1:7" ht="15" customHeight="1" x14ac:dyDescent="0.2">
      <c r="C1178" s="55" t="s">
        <v>53</v>
      </c>
      <c r="D1178" s="56"/>
      <c r="E1178" s="57">
        <f>SUM(E1177:E1177)</f>
        <v>552020.88</v>
      </c>
      <c r="G1178" s="149">
        <f>+E1171+E1178</f>
        <v>3667037.73</v>
      </c>
    </row>
    <row r="1179" spans="1:7" ht="15" customHeight="1" x14ac:dyDescent="0.2"/>
    <row r="1180" spans="1:7" ht="15" customHeight="1" x14ac:dyDescent="0.2"/>
    <row r="1181" spans="1:7" ht="15" customHeight="1" x14ac:dyDescent="0.25">
      <c r="A1181" s="38" t="s">
        <v>377</v>
      </c>
    </row>
    <row r="1182" spans="1:7" ht="15" customHeight="1" x14ac:dyDescent="0.2">
      <c r="A1182" s="204" t="s">
        <v>152</v>
      </c>
      <c r="B1182" s="204"/>
      <c r="C1182" s="204"/>
      <c r="D1182" s="204"/>
      <c r="E1182" s="204"/>
    </row>
    <row r="1183" spans="1:7" ht="15" customHeight="1" x14ac:dyDescent="0.2">
      <c r="A1183" s="204"/>
      <c r="B1183" s="204"/>
      <c r="C1183" s="204"/>
      <c r="D1183" s="204"/>
      <c r="E1183" s="204"/>
    </row>
    <row r="1184" spans="1:7" ht="15" customHeight="1" x14ac:dyDescent="0.2">
      <c r="A1184" s="202" t="s">
        <v>378</v>
      </c>
      <c r="B1184" s="202"/>
      <c r="C1184" s="202"/>
      <c r="D1184" s="202"/>
      <c r="E1184" s="202"/>
    </row>
    <row r="1185" spans="1:5" ht="15" customHeight="1" x14ac:dyDescent="0.2">
      <c r="A1185" s="202"/>
      <c r="B1185" s="202"/>
      <c r="C1185" s="202"/>
      <c r="D1185" s="202"/>
      <c r="E1185" s="202"/>
    </row>
    <row r="1186" spans="1:5" ht="15" customHeight="1" x14ac:dyDescent="0.2">
      <c r="A1186" s="202"/>
      <c r="B1186" s="202"/>
      <c r="C1186" s="202"/>
      <c r="D1186" s="202"/>
      <c r="E1186" s="202"/>
    </row>
    <row r="1187" spans="1:5" ht="15" customHeight="1" x14ac:dyDescent="0.2">
      <c r="A1187" s="202"/>
      <c r="B1187" s="202"/>
      <c r="C1187" s="202"/>
      <c r="D1187" s="202"/>
      <c r="E1187" s="202"/>
    </row>
    <row r="1188" spans="1:5" ht="15" customHeight="1" x14ac:dyDescent="0.2">
      <c r="A1188" s="202"/>
      <c r="B1188" s="202"/>
      <c r="C1188" s="202"/>
      <c r="D1188" s="202"/>
      <c r="E1188" s="202"/>
    </row>
    <row r="1189" spans="1:5" ht="15" customHeight="1" x14ac:dyDescent="0.2">
      <c r="A1189" s="202"/>
      <c r="B1189" s="202"/>
      <c r="C1189" s="202"/>
      <c r="D1189" s="202"/>
      <c r="E1189" s="202"/>
    </row>
    <row r="1190" spans="1:5" ht="15" customHeight="1" x14ac:dyDescent="0.2">
      <c r="A1190" s="202"/>
      <c r="B1190" s="202"/>
      <c r="C1190" s="202"/>
      <c r="D1190" s="202"/>
      <c r="E1190" s="202"/>
    </row>
    <row r="1191" spans="1:5" ht="15" customHeight="1" x14ac:dyDescent="0.2"/>
    <row r="1192" spans="1:5" ht="15" customHeight="1" x14ac:dyDescent="0.2"/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58" t="s">
        <v>16</v>
      </c>
      <c r="B1198" s="60"/>
      <c r="C1198" s="60"/>
      <c r="D1198" s="43"/>
      <c r="E1198" s="43"/>
    </row>
    <row r="1199" spans="1:5" ht="15" customHeight="1" x14ac:dyDescent="0.2">
      <c r="A1199" s="61" t="s">
        <v>73</v>
      </c>
      <c r="B1199" s="60"/>
      <c r="C1199" s="60"/>
      <c r="D1199" s="60"/>
      <c r="E1199" s="75" t="s">
        <v>154</v>
      </c>
    </row>
    <row r="1200" spans="1:5" ht="15" customHeight="1" x14ac:dyDescent="0.25">
      <c r="A1200" s="151"/>
      <c r="B1200" s="152"/>
      <c r="C1200" s="60"/>
      <c r="D1200" s="62"/>
      <c r="E1200" s="111"/>
    </row>
    <row r="1201" spans="1:5" ht="15" customHeight="1" x14ac:dyDescent="0.25">
      <c r="A1201" s="38"/>
      <c r="B1201" s="46" t="s">
        <v>155</v>
      </c>
      <c r="C1201" s="46" t="s">
        <v>49</v>
      </c>
      <c r="D1201" s="47" t="s">
        <v>54</v>
      </c>
      <c r="E1201" s="65" t="s">
        <v>51</v>
      </c>
    </row>
    <row r="1202" spans="1:5" ht="15" customHeight="1" x14ac:dyDescent="0.25">
      <c r="A1202" s="38"/>
      <c r="B1202" s="144">
        <v>14</v>
      </c>
      <c r="C1202" s="68"/>
      <c r="D1202" s="69" t="s">
        <v>93</v>
      </c>
      <c r="E1202" s="90">
        <v>-730000</v>
      </c>
    </row>
    <row r="1203" spans="1:5" ht="15" customHeight="1" x14ac:dyDescent="0.25">
      <c r="A1203" s="38"/>
      <c r="B1203" s="128"/>
      <c r="C1203" s="55" t="s">
        <v>53</v>
      </c>
      <c r="D1203" s="56"/>
      <c r="E1203" s="57">
        <f>SUM(E1202:E1202)</f>
        <v>-730000</v>
      </c>
    </row>
    <row r="1204" spans="1:5" ht="15" customHeight="1" x14ac:dyDescent="0.2"/>
    <row r="1205" spans="1:5" ht="15" customHeight="1" x14ac:dyDescent="0.25">
      <c r="A1205" s="58" t="s">
        <v>16</v>
      </c>
      <c r="B1205" s="60"/>
      <c r="C1205" s="60"/>
      <c r="D1205" s="43"/>
      <c r="E1205" s="43"/>
    </row>
    <row r="1206" spans="1:5" ht="15" customHeight="1" x14ac:dyDescent="0.2">
      <c r="A1206" s="61" t="s">
        <v>73</v>
      </c>
      <c r="B1206" s="60"/>
      <c r="C1206" s="60"/>
      <c r="D1206" s="60"/>
      <c r="E1206" s="75" t="s">
        <v>74</v>
      </c>
    </row>
    <row r="1207" spans="1:5" ht="15" customHeight="1" x14ac:dyDescent="0.25">
      <c r="A1207" s="151"/>
      <c r="B1207" s="152"/>
      <c r="C1207" s="60"/>
      <c r="D1207" s="62"/>
      <c r="E1207" s="111"/>
    </row>
    <row r="1208" spans="1:5" ht="15" customHeight="1" x14ac:dyDescent="0.2">
      <c r="A1208" s="64"/>
      <c r="B1208" s="45"/>
      <c r="C1208" s="65" t="s">
        <v>49</v>
      </c>
      <c r="D1208" s="77" t="s">
        <v>54</v>
      </c>
      <c r="E1208" s="48" t="s">
        <v>51</v>
      </c>
    </row>
    <row r="1209" spans="1:5" ht="15" customHeight="1" x14ac:dyDescent="0.2">
      <c r="A1209" s="67"/>
      <c r="B1209" s="67"/>
      <c r="C1209" s="68">
        <v>3121</v>
      </c>
      <c r="D1209" s="69" t="s">
        <v>93</v>
      </c>
      <c r="E1209" s="90">
        <f>680000+50000</f>
        <v>730000</v>
      </c>
    </row>
    <row r="1210" spans="1:5" ht="15" customHeight="1" x14ac:dyDescent="0.2">
      <c r="A1210" s="70"/>
      <c r="B1210" s="135"/>
      <c r="C1210" s="71" t="s">
        <v>53</v>
      </c>
      <c r="D1210" s="113"/>
      <c r="E1210" s="114">
        <f>SUM(E1209:E1209)</f>
        <v>730000</v>
      </c>
    </row>
    <row r="1211" spans="1:5" ht="15" customHeight="1" x14ac:dyDescent="0.2"/>
    <row r="1212" spans="1:5" ht="15" customHeight="1" x14ac:dyDescent="0.2"/>
    <row r="1213" spans="1:5" ht="15" customHeight="1" x14ac:dyDescent="0.25">
      <c r="A1213" s="38" t="s">
        <v>379</v>
      </c>
    </row>
    <row r="1214" spans="1:5" ht="15" customHeight="1" x14ac:dyDescent="0.2">
      <c r="A1214" s="201" t="s">
        <v>128</v>
      </c>
      <c r="B1214" s="201"/>
      <c r="C1214" s="201"/>
      <c r="D1214" s="201"/>
      <c r="E1214" s="201"/>
    </row>
    <row r="1215" spans="1:5" ht="15" customHeight="1" x14ac:dyDescent="0.2">
      <c r="A1215" s="201"/>
      <c r="B1215" s="201"/>
      <c r="C1215" s="201"/>
      <c r="D1215" s="201"/>
      <c r="E1215" s="201"/>
    </row>
    <row r="1216" spans="1:5" ht="15" customHeight="1" x14ac:dyDescent="0.2">
      <c r="A1216" s="202" t="s">
        <v>380</v>
      </c>
      <c r="B1216" s="202"/>
      <c r="C1216" s="202"/>
      <c r="D1216" s="202"/>
      <c r="E1216" s="202"/>
    </row>
    <row r="1217" spans="1:5" ht="15" customHeight="1" x14ac:dyDescent="0.2">
      <c r="A1217" s="202"/>
      <c r="B1217" s="202"/>
      <c r="C1217" s="202"/>
      <c r="D1217" s="202"/>
      <c r="E1217" s="202"/>
    </row>
    <row r="1218" spans="1:5" ht="15" customHeight="1" x14ac:dyDescent="0.2">
      <c r="A1218" s="202"/>
      <c r="B1218" s="202"/>
      <c r="C1218" s="202"/>
      <c r="D1218" s="202"/>
      <c r="E1218" s="202"/>
    </row>
    <row r="1219" spans="1:5" ht="15" customHeight="1" x14ac:dyDescent="0.2">
      <c r="A1219" s="202"/>
      <c r="B1219" s="202"/>
      <c r="C1219" s="202"/>
      <c r="D1219" s="202"/>
      <c r="E1219" s="202"/>
    </row>
    <row r="1220" spans="1:5" ht="15" customHeight="1" x14ac:dyDescent="0.2">
      <c r="A1220" s="202"/>
      <c r="B1220" s="202"/>
      <c r="C1220" s="202"/>
      <c r="D1220" s="202"/>
      <c r="E1220" s="202"/>
    </row>
    <row r="1221" spans="1:5" ht="15" customHeight="1" x14ac:dyDescent="0.2">
      <c r="A1221" s="202"/>
      <c r="B1221" s="202"/>
      <c r="C1221" s="202"/>
      <c r="D1221" s="202"/>
      <c r="E1221" s="202"/>
    </row>
    <row r="1222" spans="1:5" ht="15" customHeight="1" x14ac:dyDescent="0.2">
      <c r="A1222" s="202"/>
      <c r="B1222" s="202"/>
      <c r="C1222" s="202"/>
      <c r="D1222" s="202"/>
      <c r="E1222" s="202"/>
    </row>
    <row r="1223" spans="1:5" ht="15" customHeight="1" x14ac:dyDescent="0.2">
      <c r="A1223" s="108"/>
      <c r="B1223" s="108"/>
      <c r="C1223" s="108"/>
      <c r="D1223" s="108"/>
      <c r="E1223" s="108"/>
    </row>
    <row r="1224" spans="1:5" ht="15" customHeight="1" x14ac:dyDescent="0.25">
      <c r="A1224" s="58" t="s">
        <v>16</v>
      </c>
      <c r="B1224" s="60"/>
      <c r="C1224" s="60"/>
      <c r="D1224" s="60"/>
      <c r="E1224" s="60"/>
    </row>
    <row r="1225" spans="1:5" ht="15" customHeight="1" x14ac:dyDescent="0.2">
      <c r="A1225" s="61" t="s">
        <v>47</v>
      </c>
      <c r="B1225" s="60"/>
      <c r="C1225" s="60"/>
      <c r="D1225" s="60"/>
      <c r="E1225" s="75" t="s">
        <v>48</v>
      </c>
    </row>
    <row r="1226" spans="1:5" ht="15" customHeight="1" x14ac:dyDescent="0.25">
      <c r="A1226" s="62"/>
      <c r="B1226" s="58"/>
      <c r="C1226" s="60"/>
      <c r="D1226" s="60"/>
      <c r="E1226" s="85"/>
    </row>
    <row r="1227" spans="1:5" ht="15" customHeight="1" x14ac:dyDescent="0.2">
      <c r="A1227" s="64"/>
      <c r="B1227" s="45"/>
      <c r="C1227" s="65" t="s">
        <v>49</v>
      </c>
      <c r="D1227" s="77" t="s">
        <v>54</v>
      </c>
      <c r="E1227" s="65" t="s">
        <v>51</v>
      </c>
    </row>
    <row r="1228" spans="1:5" ht="15" customHeight="1" x14ac:dyDescent="0.2">
      <c r="A1228" s="67"/>
      <c r="B1228" s="109"/>
      <c r="C1228" s="68">
        <v>6409</v>
      </c>
      <c r="D1228" s="69" t="s">
        <v>55</v>
      </c>
      <c r="E1228" s="90">
        <v>-5107800</v>
      </c>
    </row>
    <row r="1229" spans="1:5" ht="15" customHeight="1" x14ac:dyDescent="0.2">
      <c r="A1229" s="70"/>
      <c r="B1229" s="135"/>
      <c r="C1229" s="71" t="s">
        <v>53</v>
      </c>
      <c r="D1229" s="113"/>
      <c r="E1229" s="114">
        <f>SUM(E1228:E1228)</f>
        <v>-5107800</v>
      </c>
    </row>
    <row r="1230" spans="1:5" ht="15" customHeight="1" x14ac:dyDescent="0.2"/>
    <row r="1231" spans="1:5" ht="15" customHeight="1" x14ac:dyDescent="0.25">
      <c r="A1231" s="58" t="s">
        <v>16</v>
      </c>
      <c r="B1231" s="60"/>
      <c r="C1231" s="60"/>
      <c r="D1231" s="43"/>
      <c r="E1231" s="43"/>
    </row>
    <row r="1232" spans="1:5" ht="15" customHeight="1" x14ac:dyDescent="0.2">
      <c r="A1232" s="61" t="s">
        <v>80</v>
      </c>
      <c r="B1232" s="60"/>
      <c r="C1232" s="60"/>
      <c r="D1232" s="60"/>
      <c r="E1232" s="75" t="s">
        <v>81</v>
      </c>
    </row>
    <row r="1233" spans="1:5" ht="15" customHeight="1" x14ac:dyDescent="0.2">
      <c r="A1233" s="62"/>
      <c r="B1233" s="110"/>
      <c r="C1233" s="60"/>
      <c r="D1233" s="62"/>
      <c r="E1233" s="111"/>
    </row>
    <row r="1234" spans="1:5" ht="15" customHeight="1" x14ac:dyDescent="0.2">
      <c r="C1234" s="65" t="s">
        <v>49</v>
      </c>
      <c r="D1234" s="77" t="s">
        <v>54</v>
      </c>
      <c r="E1234" s="65" t="s">
        <v>51</v>
      </c>
    </row>
    <row r="1235" spans="1:5" ht="15" customHeight="1" x14ac:dyDescent="0.2">
      <c r="C1235" s="68">
        <v>6172</v>
      </c>
      <c r="D1235" s="69" t="s">
        <v>61</v>
      </c>
      <c r="E1235" s="90">
        <f>4570100+537700</f>
        <v>5107800</v>
      </c>
    </row>
    <row r="1236" spans="1:5" ht="15" customHeight="1" x14ac:dyDescent="0.2">
      <c r="C1236" s="71" t="s">
        <v>53</v>
      </c>
      <c r="D1236" s="113"/>
      <c r="E1236" s="114">
        <f>SUM(E1235:E1235)</f>
        <v>5107800</v>
      </c>
    </row>
    <row r="1237" spans="1:5" ht="15" customHeight="1" x14ac:dyDescent="0.2"/>
    <row r="1238" spans="1:5" ht="15" customHeight="1" x14ac:dyDescent="0.2"/>
    <row r="1239" spans="1:5" ht="15" customHeight="1" x14ac:dyDescent="0.25">
      <c r="A1239" s="38" t="s">
        <v>381</v>
      </c>
    </row>
    <row r="1240" spans="1:5" ht="15" customHeight="1" x14ac:dyDescent="0.2">
      <c r="A1240" s="201" t="s">
        <v>177</v>
      </c>
      <c r="B1240" s="201"/>
      <c r="C1240" s="201"/>
      <c r="D1240" s="201"/>
      <c r="E1240" s="201"/>
    </row>
    <row r="1241" spans="1:5" ht="15" customHeight="1" x14ac:dyDescent="0.2">
      <c r="A1241" s="201"/>
      <c r="B1241" s="201"/>
      <c r="C1241" s="201"/>
      <c r="D1241" s="201"/>
      <c r="E1241" s="201"/>
    </row>
    <row r="1242" spans="1:5" ht="15" customHeight="1" x14ac:dyDescent="0.2">
      <c r="A1242" s="202" t="s">
        <v>382</v>
      </c>
      <c r="B1242" s="202"/>
      <c r="C1242" s="202"/>
      <c r="D1242" s="202"/>
      <c r="E1242" s="202"/>
    </row>
    <row r="1243" spans="1:5" ht="15" customHeight="1" x14ac:dyDescent="0.2">
      <c r="A1243" s="202"/>
      <c r="B1243" s="202"/>
      <c r="C1243" s="202"/>
      <c r="D1243" s="202"/>
      <c r="E1243" s="202"/>
    </row>
    <row r="1244" spans="1:5" ht="15" customHeight="1" x14ac:dyDescent="0.2">
      <c r="A1244" s="202"/>
      <c r="B1244" s="202"/>
      <c r="C1244" s="202"/>
      <c r="D1244" s="202"/>
      <c r="E1244" s="202"/>
    </row>
    <row r="1245" spans="1:5" ht="15" customHeight="1" x14ac:dyDescent="0.2">
      <c r="A1245" s="202"/>
      <c r="B1245" s="202"/>
      <c r="C1245" s="202"/>
      <c r="D1245" s="202"/>
      <c r="E1245" s="202"/>
    </row>
    <row r="1246" spans="1:5" ht="15" customHeight="1" x14ac:dyDescent="0.2">
      <c r="A1246" s="202"/>
      <c r="B1246" s="202"/>
      <c r="C1246" s="202"/>
      <c r="D1246" s="202"/>
      <c r="E1246" s="202"/>
    </row>
    <row r="1247" spans="1:5" ht="15" customHeight="1" x14ac:dyDescent="0.2">
      <c r="A1247" s="202"/>
      <c r="B1247" s="202"/>
      <c r="C1247" s="202"/>
      <c r="D1247" s="202"/>
      <c r="E1247" s="202"/>
    </row>
    <row r="1248" spans="1:5" ht="15" customHeight="1" x14ac:dyDescent="0.2">
      <c r="A1248" s="202"/>
      <c r="B1248" s="202"/>
      <c r="C1248" s="202"/>
      <c r="D1248" s="202"/>
      <c r="E1248" s="202"/>
    </row>
    <row r="1249" spans="1:5" ht="15" customHeight="1" x14ac:dyDescent="0.2">
      <c r="A1249" s="108"/>
      <c r="B1249" s="108"/>
      <c r="C1249" s="108"/>
      <c r="D1249" s="108"/>
      <c r="E1249" s="108"/>
    </row>
    <row r="1250" spans="1:5" ht="15" customHeight="1" x14ac:dyDescent="0.25">
      <c r="A1250" s="58" t="s">
        <v>16</v>
      </c>
      <c r="B1250" s="60"/>
      <c r="C1250" s="60"/>
      <c r="D1250" s="60"/>
      <c r="E1250" s="60"/>
    </row>
    <row r="1251" spans="1:5" ht="15" customHeight="1" x14ac:dyDescent="0.2">
      <c r="A1251" s="61" t="s">
        <v>47</v>
      </c>
      <c r="B1251" s="60"/>
      <c r="C1251" s="60"/>
      <c r="D1251" s="60"/>
      <c r="E1251" s="75" t="s">
        <v>48</v>
      </c>
    </row>
    <row r="1252" spans="1:5" ht="15" customHeight="1" x14ac:dyDescent="0.25">
      <c r="A1252" s="62"/>
      <c r="B1252" s="58"/>
      <c r="C1252" s="60"/>
      <c r="D1252" s="60"/>
      <c r="E1252" s="85"/>
    </row>
    <row r="1253" spans="1:5" ht="15" customHeight="1" x14ac:dyDescent="0.2">
      <c r="A1253" s="64"/>
      <c r="B1253" s="45"/>
      <c r="C1253" s="65" t="s">
        <v>49</v>
      </c>
      <c r="D1253" s="77" t="s">
        <v>54</v>
      </c>
      <c r="E1253" s="65" t="s">
        <v>51</v>
      </c>
    </row>
    <row r="1254" spans="1:5" ht="15" customHeight="1" x14ac:dyDescent="0.2">
      <c r="A1254" s="67"/>
      <c r="B1254" s="109"/>
      <c r="C1254" s="68">
        <v>6409</v>
      </c>
      <c r="D1254" s="69" t="s">
        <v>55</v>
      </c>
      <c r="E1254" s="90">
        <v>-3093510.35</v>
      </c>
    </row>
    <row r="1255" spans="1:5" ht="15" customHeight="1" x14ac:dyDescent="0.2">
      <c r="A1255" s="70"/>
      <c r="B1255" s="135"/>
      <c r="C1255" s="71" t="s">
        <v>53</v>
      </c>
      <c r="D1255" s="113"/>
      <c r="E1255" s="114">
        <f>SUM(E1254:E1254)</f>
        <v>-3093510.35</v>
      </c>
    </row>
    <row r="1256" spans="1:5" ht="15" customHeight="1" x14ac:dyDescent="0.2"/>
    <row r="1257" spans="1:5" ht="15" customHeight="1" x14ac:dyDescent="0.25">
      <c r="A1257" s="58" t="s">
        <v>16</v>
      </c>
      <c r="B1257" s="60"/>
      <c r="C1257" s="60"/>
      <c r="D1257" s="43"/>
      <c r="E1257" s="43"/>
    </row>
    <row r="1258" spans="1:5" ht="15" customHeight="1" x14ac:dyDescent="0.2">
      <c r="A1258" s="61" t="s">
        <v>73</v>
      </c>
      <c r="B1258" s="60"/>
      <c r="C1258" s="60"/>
      <c r="D1258" s="60"/>
      <c r="E1258" s="75" t="s">
        <v>74</v>
      </c>
    </row>
    <row r="1259" spans="1:5" ht="15" customHeight="1" x14ac:dyDescent="0.2">
      <c r="A1259" s="62"/>
      <c r="B1259" s="110"/>
      <c r="C1259" s="60"/>
      <c r="D1259" s="62"/>
      <c r="E1259" s="111"/>
    </row>
    <row r="1260" spans="1:5" ht="15" customHeight="1" x14ac:dyDescent="0.2">
      <c r="C1260" s="65" t="s">
        <v>49</v>
      </c>
      <c r="D1260" s="77" t="s">
        <v>54</v>
      </c>
      <c r="E1260" s="65" t="s">
        <v>51</v>
      </c>
    </row>
    <row r="1261" spans="1:5" ht="15" customHeight="1" x14ac:dyDescent="0.2">
      <c r="C1261" s="68">
        <v>3315</v>
      </c>
      <c r="D1261" s="69" t="s">
        <v>93</v>
      </c>
      <c r="E1261" s="90">
        <v>3093510.35</v>
      </c>
    </row>
    <row r="1262" spans="1:5" ht="15" customHeight="1" x14ac:dyDescent="0.2">
      <c r="C1262" s="71" t="s">
        <v>53</v>
      </c>
      <c r="D1262" s="113"/>
      <c r="E1262" s="114">
        <f>SUM(E1261:E1261)</f>
        <v>3093510.35</v>
      </c>
    </row>
    <row r="1263" spans="1:5" ht="15" customHeight="1" x14ac:dyDescent="0.2"/>
    <row r="1264" spans="1:5" ht="15" customHeight="1" x14ac:dyDescent="0.2"/>
    <row r="1265" spans="1:5" ht="15" customHeight="1" x14ac:dyDescent="0.25">
      <c r="A1265" s="38" t="s">
        <v>383</v>
      </c>
    </row>
    <row r="1266" spans="1:5" ht="15" customHeight="1" x14ac:dyDescent="0.2">
      <c r="A1266" s="204" t="s">
        <v>384</v>
      </c>
      <c r="B1266" s="204"/>
      <c r="C1266" s="204"/>
      <c r="D1266" s="204"/>
      <c r="E1266" s="204"/>
    </row>
    <row r="1267" spans="1:5" ht="15" customHeight="1" x14ac:dyDescent="0.2">
      <c r="A1267" s="204"/>
      <c r="B1267" s="204"/>
      <c r="C1267" s="204"/>
      <c r="D1267" s="204"/>
      <c r="E1267" s="204"/>
    </row>
    <row r="1268" spans="1:5" ht="15" customHeight="1" x14ac:dyDescent="0.2">
      <c r="A1268" s="202" t="s">
        <v>534</v>
      </c>
      <c r="B1268" s="202"/>
      <c r="C1268" s="202"/>
      <c r="D1268" s="202"/>
      <c r="E1268" s="202"/>
    </row>
    <row r="1269" spans="1:5" ht="15" customHeight="1" x14ac:dyDescent="0.2">
      <c r="A1269" s="202"/>
      <c r="B1269" s="202"/>
      <c r="C1269" s="202"/>
      <c r="D1269" s="202"/>
      <c r="E1269" s="202"/>
    </row>
    <row r="1270" spans="1:5" ht="15" customHeight="1" x14ac:dyDescent="0.2">
      <c r="A1270" s="202"/>
      <c r="B1270" s="202"/>
      <c r="C1270" s="202"/>
      <c r="D1270" s="202"/>
      <c r="E1270" s="202"/>
    </row>
    <row r="1271" spans="1:5" ht="15" customHeight="1" x14ac:dyDescent="0.2">
      <c r="A1271" s="202"/>
      <c r="B1271" s="202"/>
      <c r="C1271" s="202"/>
      <c r="D1271" s="202"/>
      <c r="E1271" s="202"/>
    </row>
    <row r="1272" spans="1:5" ht="15" customHeight="1" x14ac:dyDescent="0.2">
      <c r="A1272" s="202"/>
      <c r="B1272" s="202"/>
      <c r="C1272" s="202"/>
      <c r="D1272" s="202"/>
      <c r="E1272" s="202"/>
    </row>
    <row r="1273" spans="1:5" ht="15" customHeight="1" x14ac:dyDescent="0.2">
      <c r="A1273" s="202"/>
      <c r="B1273" s="202"/>
      <c r="C1273" s="202"/>
      <c r="D1273" s="202"/>
      <c r="E1273" s="202"/>
    </row>
    <row r="1274" spans="1:5" ht="15" customHeight="1" x14ac:dyDescent="0.2">
      <c r="A1274" s="202"/>
      <c r="B1274" s="202"/>
      <c r="C1274" s="202"/>
      <c r="D1274" s="202"/>
      <c r="E1274" s="202"/>
    </row>
    <row r="1275" spans="1:5" ht="15" customHeight="1" x14ac:dyDescent="0.2">
      <c r="A1275" s="202"/>
      <c r="B1275" s="202"/>
      <c r="C1275" s="202"/>
      <c r="D1275" s="202"/>
      <c r="E1275" s="202"/>
    </row>
    <row r="1276" spans="1:5" ht="15" customHeight="1" x14ac:dyDescent="0.2">
      <c r="A1276" s="202"/>
      <c r="B1276" s="202"/>
      <c r="C1276" s="202"/>
      <c r="D1276" s="202"/>
      <c r="E1276" s="202"/>
    </row>
    <row r="1277" spans="1:5" ht="15" customHeight="1" x14ac:dyDescent="0.2">
      <c r="A1277" s="108"/>
      <c r="B1277" s="108"/>
      <c r="C1277" s="108"/>
      <c r="D1277" s="108"/>
      <c r="E1277" s="108"/>
    </row>
    <row r="1278" spans="1:5" ht="15" customHeight="1" x14ac:dyDescent="0.25">
      <c r="A1278" s="40" t="s">
        <v>16</v>
      </c>
      <c r="B1278" s="41"/>
      <c r="C1278" s="41"/>
      <c r="D1278" s="41"/>
      <c r="E1278" s="41"/>
    </row>
    <row r="1279" spans="1:5" ht="15" customHeight="1" x14ac:dyDescent="0.2">
      <c r="A1279" s="42" t="s">
        <v>47</v>
      </c>
      <c r="B1279" s="41"/>
      <c r="C1279" s="41"/>
      <c r="D1279" s="41"/>
      <c r="E1279" s="83" t="s">
        <v>48</v>
      </c>
    </row>
    <row r="1280" spans="1:5" ht="15" customHeight="1" x14ac:dyDescent="0.25">
      <c r="A1280" s="40"/>
      <c r="B1280" s="43"/>
      <c r="C1280" s="41"/>
      <c r="D1280" s="41"/>
      <c r="E1280" s="44"/>
    </row>
    <row r="1281" spans="1:5" ht="15" customHeight="1" x14ac:dyDescent="0.2">
      <c r="A1281" s="45"/>
      <c r="B1281" s="45"/>
      <c r="C1281" s="46" t="s">
        <v>49</v>
      </c>
      <c r="D1281" s="77" t="s">
        <v>54</v>
      </c>
      <c r="E1281" s="48" t="s">
        <v>51</v>
      </c>
    </row>
    <row r="1282" spans="1:5" ht="15" customHeight="1" x14ac:dyDescent="0.2">
      <c r="A1282" s="78"/>
      <c r="B1282" s="50"/>
      <c r="C1282" s="79">
        <v>6409</v>
      </c>
      <c r="D1282" s="69" t="s">
        <v>83</v>
      </c>
      <c r="E1282" s="130">
        <v>-200000</v>
      </c>
    </row>
    <row r="1283" spans="1:5" ht="15" customHeight="1" x14ac:dyDescent="0.2">
      <c r="A1283" s="80"/>
      <c r="B1283" s="81"/>
      <c r="C1283" s="55" t="s">
        <v>53</v>
      </c>
      <c r="D1283" s="56"/>
      <c r="E1283" s="57">
        <f>E1282</f>
        <v>-200000</v>
      </c>
    </row>
    <row r="1284" spans="1:5" ht="15" customHeight="1" x14ac:dyDescent="0.2"/>
    <row r="1285" spans="1:5" ht="15" customHeight="1" x14ac:dyDescent="0.25">
      <c r="A1285" s="40" t="s">
        <v>16</v>
      </c>
      <c r="B1285" s="41"/>
      <c r="C1285" s="41"/>
      <c r="D1285" s="41"/>
      <c r="E1285" s="43"/>
    </row>
    <row r="1286" spans="1:5" ht="15" customHeight="1" x14ac:dyDescent="0.2">
      <c r="A1286" s="61" t="s">
        <v>65</v>
      </c>
      <c r="B1286" s="41"/>
      <c r="C1286" s="41"/>
      <c r="D1286" s="41"/>
      <c r="E1286" s="83" t="s">
        <v>66</v>
      </c>
    </row>
    <row r="1287" spans="1:5" ht="15" customHeight="1" x14ac:dyDescent="0.2">
      <c r="A1287" s="42"/>
      <c r="B1287" s="43"/>
      <c r="C1287" s="41"/>
      <c r="D1287" s="41"/>
      <c r="E1287" s="44"/>
    </row>
    <row r="1288" spans="1:5" ht="15" customHeight="1" x14ac:dyDescent="0.2">
      <c r="A1288" s="45"/>
      <c r="B1288" s="45"/>
      <c r="C1288" s="46" t="s">
        <v>49</v>
      </c>
      <c r="D1288" s="77" t="s">
        <v>54</v>
      </c>
      <c r="E1288" s="48" t="s">
        <v>51</v>
      </c>
    </row>
    <row r="1289" spans="1:5" ht="15" customHeight="1" x14ac:dyDescent="0.2">
      <c r="A1289" s="45"/>
      <c r="B1289" s="45"/>
      <c r="C1289" s="68">
        <v>3429</v>
      </c>
      <c r="D1289" s="133" t="s">
        <v>122</v>
      </c>
      <c r="E1289" s="140">
        <v>200000</v>
      </c>
    </row>
    <row r="1290" spans="1:5" ht="15" customHeight="1" x14ac:dyDescent="0.2">
      <c r="A1290" s="54"/>
      <c r="B1290" s="54"/>
      <c r="C1290" s="55" t="s">
        <v>53</v>
      </c>
      <c r="D1290" s="56"/>
      <c r="E1290" s="57">
        <f>SUM(E1289:E1289)</f>
        <v>200000</v>
      </c>
    </row>
    <row r="1291" spans="1:5" ht="15" customHeight="1" x14ac:dyDescent="0.2"/>
    <row r="1292" spans="1:5" ht="15" customHeight="1" x14ac:dyDescent="0.2"/>
    <row r="1293" spans="1:5" ht="15" customHeight="1" x14ac:dyDescent="0.2"/>
    <row r="1294" spans="1:5" ht="15" customHeight="1" x14ac:dyDescent="0.2"/>
    <row r="1295" spans="1:5" ht="15" customHeight="1" x14ac:dyDescent="0.2"/>
    <row r="1296" spans="1:5" ht="15" customHeight="1" x14ac:dyDescent="0.2"/>
    <row r="1297" spans="1:5" ht="15" customHeight="1" x14ac:dyDescent="0.2"/>
    <row r="1298" spans="1:5" ht="15" customHeight="1" x14ac:dyDescent="0.2"/>
    <row r="1299" spans="1:5" ht="15" customHeight="1" x14ac:dyDescent="0.2"/>
    <row r="1300" spans="1:5" ht="15" customHeight="1" x14ac:dyDescent="0.2"/>
    <row r="1301" spans="1:5" ht="15" customHeight="1" x14ac:dyDescent="0.2"/>
    <row r="1302" spans="1:5" ht="15" customHeight="1" x14ac:dyDescent="0.25">
      <c r="A1302" s="38" t="s">
        <v>385</v>
      </c>
    </row>
    <row r="1303" spans="1:5" ht="15" customHeight="1" x14ac:dyDescent="0.2">
      <c r="A1303" s="204" t="s">
        <v>128</v>
      </c>
      <c r="B1303" s="204"/>
      <c r="C1303" s="204"/>
      <c r="D1303" s="204"/>
      <c r="E1303" s="204"/>
    </row>
    <row r="1304" spans="1:5" ht="15" customHeight="1" x14ac:dyDescent="0.2">
      <c r="A1304" s="204"/>
      <c r="B1304" s="204"/>
      <c r="C1304" s="204"/>
      <c r="D1304" s="204"/>
      <c r="E1304" s="204"/>
    </row>
    <row r="1305" spans="1:5" ht="15" customHeight="1" x14ac:dyDescent="0.2">
      <c r="A1305" s="202" t="s">
        <v>535</v>
      </c>
      <c r="B1305" s="202"/>
      <c r="C1305" s="202"/>
      <c r="D1305" s="202"/>
      <c r="E1305" s="202"/>
    </row>
    <row r="1306" spans="1:5" ht="15" customHeight="1" x14ac:dyDescent="0.2">
      <c r="A1306" s="202"/>
      <c r="B1306" s="202"/>
      <c r="C1306" s="202"/>
      <c r="D1306" s="202"/>
      <c r="E1306" s="202"/>
    </row>
    <row r="1307" spans="1:5" ht="15" customHeight="1" x14ac:dyDescent="0.2">
      <c r="A1307" s="202"/>
      <c r="B1307" s="202"/>
      <c r="C1307" s="202"/>
      <c r="D1307" s="202"/>
      <c r="E1307" s="202"/>
    </row>
    <row r="1308" spans="1:5" ht="15" customHeight="1" x14ac:dyDescent="0.2">
      <c r="A1308" s="202"/>
      <c r="B1308" s="202"/>
      <c r="C1308" s="202"/>
      <c r="D1308" s="202"/>
      <c r="E1308" s="202"/>
    </row>
    <row r="1309" spans="1:5" ht="15" customHeight="1" x14ac:dyDescent="0.2">
      <c r="A1309" s="202"/>
      <c r="B1309" s="202"/>
      <c r="C1309" s="202"/>
      <c r="D1309" s="202"/>
      <c r="E1309" s="202"/>
    </row>
    <row r="1310" spans="1:5" ht="15" customHeight="1" x14ac:dyDescent="0.2">
      <c r="A1310" s="202"/>
      <c r="B1310" s="202"/>
      <c r="C1310" s="202"/>
      <c r="D1310" s="202"/>
      <c r="E1310" s="202"/>
    </row>
    <row r="1311" spans="1:5" ht="15" customHeight="1" x14ac:dyDescent="0.2">
      <c r="A1311" s="202"/>
      <c r="B1311" s="202"/>
      <c r="C1311" s="202"/>
      <c r="D1311" s="202"/>
      <c r="E1311" s="202"/>
    </row>
    <row r="1312" spans="1:5" ht="15" customHeight="1" x14ac:dyDescent="0.2">
      <c r="A1312" s="202"/>
      <c r="B1312" s="202"/>
      <c r="C1312" s="202"/>
      <c r="D1312" s="202"/>
      <c r="E1312" s="202"/>
    </row>
    <row r="1313" spans="1:5" ht="15" customHeight="1" x14ac:dyDescent="0.2">
      <c r="A1313" s="43"/>
      <c r="B1313" s="129"/>
      <c r="C1313" s="43"/>
      <c r="D1313" s="43"/>
      <c r="E1313" s="43"/>
    </row>
    <row r="1314" spans="1:5" ht="15" customHeight="1" x14ac:dyDescent="0.25">
      <c r="A1314" s="40" t="s">
        <v>16</v>
      </c>
      <c r="B1314" s="41"/>
      <c r="C1314" s="41"/>
      <c r="D1314" s="41"/>
      <c r="E1314" s="41"/>
    </row>
    <row r="1315" spans="1:5" ht="15" customHeight="1" x14ac:dyDescent="0.2">
      <c r="A1315" s="42" t="s">
        <v>47</v>
      </c>
      <c r="B1315" s="41"/>
      <c r="C1315" s="41"/>
      <c r="D1315" s="41"/>
      <c r="E1315" s="83" t="s">
        <v>48</v>
      </c>
    </row>
    <row r="1316" spans="1:5" ht="15" customHeight="1" x14ac:dyDescent="0.25">
      <c r="A1316" s="40"/>
      <c r="B1316" s="43"/>
      <c r="C1316" s="41"/>
      <c r="D1316" s="41"/>
      <c r="E1316" s="44"/>
    </row>
    <row r="1317" spans="1:5" ht="15" customHeight="1" x14ac:dyDescent="0.2">
      <c r="A1317" s="45"/>
      <c r="B1317" s="45"/>
      <c r="C1317" s="46" t="s">
        <v>49</v>
      </c>
      <c r="D1317" s="77" t="s">
        <v>54</v>
      </c>
      <c r="E1317" s="48" t="s">
        <v>51</v>
      </c>
    </row>
    <row r="1318" spans="1:5" ht="15" customHeight="1" x14ac:dyDescent="0.2">
      <c r="A1318" s="78"/>
      <c r="B1318" s="50"/>
      <c r="C1318" s="79">
        <v>6409</v>
      </c>
      <c r="D1318" s="101" t="s">
        <v>83</v>
      </c>
      <c r="E1318" s="130">
        <v>-225000</v>
      </c>
    </row>
    <row r="1319" spans="1:5" ht="15" customHeight="1" x14ac:dyDescent="0.2">
      <c r="A1319" s="80"/>
      <c r="B1319" s="81"/>
      <c r="C1319" s="55" t="s">
        <v>53</v>
      </c>
      <c r="D1319" s="56"/>
      <c r="E1319" s="57">
        <f>E1318</f>
        <v>-225000</v>
      </c>
    </row>
    <row r="1320" spans="1:5" ht="15" customHeight="1" x14ac:dyDescent="0.2">
      <c r="A1320" s="43"/>
      <c r="B1320" s="129"/>
      <c r="C1320" s="43"/>
      <c r="D1320" s="43"/>
      <c r="E1320" s="43"/>
    </row>
    <row r="1321" spans="1:5" ht="15" customHeight="1" x14ac:dyDescent="0.25">
      <c r="A1321" s="40" t="s">
        <v>16</v>
      </c>
      <c r="B1321" s="131"/>
      <c r="C1321" s="41"/>
      <c r="D1321" s="41"/>
      <c r="E1321" s="41"/>
    </row>
    <row r="1322" spans="1:5" ht="15" customHeight="1" x14ac:dyDescent="0.2">
      <c r="A1322" s="61" t="s">
        <v>80</v>
      </c>
      <c r="B1322" s="60"/>
      <c r="C1322" s="60"/>
      <c r="D1322" s="60"/>
      <c r="E1322" s="75" t="s">
        <v>129</v>
      </c>
    </row>
    <row r="1323" spans="1:5" ht="15" customHeight="1" x14ac:dyDescent="0.2">
      <c r="A1323" s="43"/>
      <c r="B1323" s="132"/>
      <c r="C1323" s="41"/>
      <c r="D1323" s="43"/>
      <c r="E1323" s="119"/>
    </row>
    <row r="1324" spans="1:5" ht="15" customHeight="1" x14ac:dyDescent="0.2">
      <c r="B1324" s="64"/>
      <c r="C1324" s="46" t="s">
        <v>49</v>
      </c>
      <c r="D1324" s="66" t="s">
        <v>54</v>
      </c>
      <c r="E1324" s="46" t="s">
        <v>51</v>
      </c>
    </row>
    <row r="1325" spans="1:5" ht="15" customHeight="1" x14ac:dyDescent="0.2">
      <c r="B1325" s="54"/>
      <c r="C1325" s="51">
        <v>3299</v>
      </c>
      <c r="D1325" s="69" t="s">
        <v>83</v>
      </c>
      <c r="E1325" s="134">
        <v>25000</v>
      </c>
    </row>
    <row r="1326" spans="1:5" ht="15" customHeight="1" x14ac:dyDescent="0.2">
      <c r="B1326" s="54"/>
      <c r="C1326" s="51">
        <v>2125</v>
      </c>
      <c r="D1326" s="69" t="s">
        <v>83</v>
      </c>
      <c r="E1326" s="134">
        <v>200000</v>
      </c>
    </row>
    <row r="1327" spans="1:5" ht="15" customHeight="1" x14ac:dyDescent="0.2">
      <c r="B1327" s="135"/>
      <c r="C1327" s="55" t="s">
        <v>53</v>
      </c>
      <c r="D1327" s="120"/>
      <c r="E1327" s="73">
        <f>SUM(E1325:E1326)</f>
        <v>225000</v>
      </c>
    </row>
    <row r="1328" spans="1:5" ht="15" customHeight="1" x14ac:dyDescent="0.2"/>
    <row r="1329" spans="1:5" ht="15" customHeight="1" x14ac:dyDescent="0.2"/>
    <row r="1330" spans="1:5" ht="15" customHeight="1" x14ac:dyDescent="0.25">
      <c r="A1330" s="38" t="s">
        <v>386</v>
      </c>
    </row>
    <row r="1331" spans="1:5" ht="15" customHeight="1" x14ac:dyDescent="0.2">
      <c r="A1331" s="204" t="s">
        <v>387</v>
      </c>
      <c r="B1331" s="204"/>
      <c r="C1331" s="204"/>
      <c r="D1331" s="204"/>
      <c r="E1331" s="204"/>
    </row>
    <row r="1332" spans="1:5" ht="15" customHeight="1" x14ac:dyDescent="0.2">
      <c r="A1332" s="204"/>
      <c r="B1332" s="204"/>
      <c r="C1332" s="204"/>
      <c r="D1332" s="204"/>
      <c r="E1332" s="204"/>
    </row>
    <row r="1333" spans="1:5" ht="15" customHeight="1" x14ac:dyDescent="0.2">
      <c r="A1333" s="202" t="s">
        <v>388</v>
      </c>
      <c r="B1333" s="202"/>
      <c r="C1333" s="202"/>
      <c r="D1333" s="202"/>
      <c r="E1333" s="202"/>
    </row>
    <row r="1334" spans="1:5" ht="15" customHeight="1" x14ac:dyDescent="0.2">
      <c r="A1334" s="202"/>
      <c r="B1334" s="202"/>
      <c r="C1334" s="202"/>
      <c r="D1334" s="202"/>
      <c r="E1334" s="202"/>
    </row>
    <row r="1335" spans="1:5" ht="15" customHeight="1" x14ac:dyDescent="0.2">
      <c r="A1335" s="202"/>
      <c r="B1335" s="202"/>
      <c r="C1335" s="202"/>
      <c r="D1335" s="202"/>
      <c r="E1335" s="202"/>
    </row>
    <row r="1336" spans="1:5" ht="15" customHeight="1" x14ac:dyDescent="0.2">
      <c r="A1336" s="202"/>
      <c r="B1336" s="202"/>
      <c r="C1336" s="202"/>
      <c r="D1336" s="202"/>
      <c r="E1336" s="202"/>
    </row>
    <row r="1337" spans="1:5" ht="15" customHeight="1" x14ac:dyDescent="0.2">
      <c r="A1337" s="202"/>
      <c r="B1337" s="202"/>
      <c r="C1337" s="202"/>
      <c r="D1337" s="202"/>
      <c r="E1337" s="202"/>
    </row>
    <row r="1338" spans="1:5" ht="15" customHeight="1" x14ac:dyDescent="0.2">
      <c r="A1338" s="202"/>
      <c r="B1338" s="202"/>
      <c r="C1338" s="202"/>
      <c r="D1338" s="202"/>
      <c r="E1338" s="202"/>
    </row>
    <row r="1339" spans="1:5" ht="15" customHeight="1" x14ac:dyDescent="0.2">
      <c r="A1339" s="82"/>
      <c r="B1339" s="82"/>
      <c r="C1339" s="82"/>
      <c r="D1339" s="82"/>
      <c r="E1339" s="82"/>
    </row>
    <row r="1340" spans="1:5" ht="15" customHeight="1" x14ac:dyDescent="0.25">
      <c r="A1340" s="40" t="s">
        <v>1</v>
      </c>
      <c r="B1340" s="131"/>
      <c r="C1340" s="41"/>
      <c r="D1340" s="41"/>
      <c r="E1340" s="41"/>
    </row>
    <row r="1341" spans="1:5" ht="15" customHeight="1" x14ac:dyDescent="0.2">
      <c r="A1341" s="61" t="s">
        <v>350</v>
      </c>
      <c r="B1341" s="60"/>
      <c r="C1341" s="60"/>
      <c r="D1341" s="60"/>
      <c r="E1341" s="75" t="s">
        <v>351</v>
      </c>
    </row>
    <row r="1342" spans="1:5" ht="15" customHeight="1" x14ac:dyDescent="0.2">
      <c r="A1342" s="176"/>
      <c r="B1342" s="176"/>
      <c r="C1342" s="176"/>
      <c r="D1342" s="176"/>
      <c r="E1342" s="176"/>
    </row>
    <row r="1343" spans="1:5" ht="15" customHeight="1" x14ac:dyDescent="0.2">
      <c r="A1343" s="176"/>
      <c r="B1343" s="176"/>
      <c r="C1343" s="46" t="s">
        <v>49</v>
      </c>
      <c r="D1343" s="47" t="s">
        <v>50</v>
      </c>
      <c r="E1343" s="48" t="s">
        <v>389</v>
      </c>
    </row>
    <row r="1344" spans="1:5" ht="15" customHeight="1" x14ac:dyDescent="0.2">
      <c r="A1344" s="176"/>
      <c r="B1344" s="176"/>
      <c r="C1344" s="173">
        <v>6330</v>
      </c>
      <c r="D1344" s="197" t="s">
        <v>390</v>
      </c>
      <c r="E1344" s="198">
        <v>-29508100.77</v>
      </c>
    </row>
    <row r="1345" spans="1:5" ht="15" customHeight="1" x14ac:dyDescent="0.2">
      <c r="A1345" s="176"/>
      <c r="B1345" s="176"/>
      <c r="C1345" s="173">
        <v>6330</v>
      </c>
      <c r="D1345" s="153" t="s">
        <v>391</v>
      </c>
      <c r="E1345" s="198">
        <v>29508100.77</v>
      </c>
    </row>
    <row r="1346" spans="1:5" ht="15" customHeight="1" x14ac:dyDescent="0.2">
      <c r="A1346" s="176"/>
      <c r="B1346" s="176"/>
      <c r="C1346" s="55" t="s">
        <v>53</v>
      </c>
      <c r="D1346" s="56"/>
      <c r="E1346" s="57">
        <f>SUM(E1344:E1345)</f>
        <v>0</v>
      </c>
    </row>
    <row r="1347" spans="1:5" ht="15" customHeight="1" x14ac:dyDescent="0.2"/>
    <row r="1348" spans="1:5" ht="15" customHeight="1" x14ac:dyDescent="0.2"/>
    <row r="1349" spans="1:5" ht="15" customHeight="1" x14ac:dyDescent="0.2"/>
    <row r="1350" spans="1:5" ht="15" customHeight="1" x14ac:dyDescent="0.2"/>
    <row r="1351" spans="1:5" ht="15" customHeight="1" x14ac:dyDescent="0.2"/>
    <row r="1352" spans="1:5" ht="15" customHeight="1" x14ac:dyDescent="0.2"/>
    <row r="1353" spans="1:5" ht="15" customHeight="1" x14ac:dyDescent="0.2"/>
    <row r="1354" spans="1:5" ht="15" customHeight="1" x14ac:dyDescent="0.25">
      <c r="A1354" s="38" t="s">
        <v>392</v>
      </c>
    </row>
    <row r="1355" spans="1:5" ht="15" customHeight="1" x14ac:dyDescent="0.2">
      <c r="A1355" s="204" t="s">
        <v>159</v>
      </c>
      <c r="B1355" s="204"/>
      <c r="C1355" s="204"/>
      <c r="D1355" s="204"/>
      <c r="E1355" s="204"/>
    </row>
    <row r="1356" spans="1:5" ht="15" customHeight="1" x14ac:dyDescent="0.2">
      <c r="A1356" s="204"/>
      <c r="B1356" s="204"/>
      <c r="C1356" s="204"/>
      <c r="D1356" s="204"/>
      <c r="E1356" s="204"/>
    </row>
    <row r="1357" spans="1:5" ht="15" customHeight="1" x14ac:dyDescent="0.2">
      <c r="A1357" s="202" t="s">
        <v>393</v>
      </c>
      <c r="B1357" s="202"/>
      <c r="C1357" s="202"/>
      <c r="D1357" s="202"/>
      <c r="E1357" s="202"/>
    </row>
    <row r="1358" spans="1:5" ht="15" customHeight="1" x14ac:dyDescent="0.2">
      <c r="A1358" s="202"/>
      <c r="B1358" s="202"/>
      <c r="C1358" s="202"/>
      <c r="D1358" s="202"/>
      <c r="E1358" s="202"/>
    </row>
    <row r="1359" spans="1:5" ht="15" customHeight="1" x14ac:dyDescent="0.2">
      <c r="A1359" s="202"/>
      <c r="B1359" s="202"/>
      <c r="C1359" s="202"/>
      <c r="D1359" s="202"/>
      <c r="E1359" s="202"/>
    </row>
    <row r="1360" spans="1:5" ht="15" customHeight="1" x14ac:dyDescent="0.2">
      <c r="A1360" s="202"/>
      <c r="B1360" s="202"/>
      <c r="C1360" s="202"/>
      <c r="D1360" s="202"/>
      <c r="E1360" s="202"/>
    </row>
    <row r="1361" spans="1:5" ht="15" customHeight="1" x14ac:dyDescent="0.2">
      <c r="A1361" s="202"/>
      <c r="B1361" s="202"/>
      <c r="C1361" s="202"/>
      <c r="D1361" s="202"/>
      <c r="E1361" s="202"/>
    </row>
    <row r="1362" spans="1:5" ht="15" customHeight="1" x14ac:dyDescent="0.2">
      <c r="A1362" s="202"/>
      <c r="B1362" s="202"/>
      <c r="C1362" s="202"/>
      <c r="D1362" s="202"/>
      <c r="E1362" s="202"/>
    </row>
    <row r="1363" spans="1:5" ht="15" customHeight="1" x14ac:dyDescent="0.2">
      <c r="A1363" s="41"/>
      <c r="B1363" s="142"/>
      <c r="C1363" s="146"/>
      <c r="D1363" s="41"/>
      <c r="E1363" s="150"/>
    </row>
    <row r="1364" spans="1:5" ht="15" customHeight="1" x14ac:dyDescent="0.25">
      <c r="A1364" s="58" t="s">
        <v>16</v>
      </c>
      <c r="B1364" s="60"/>
      <c r="C1364" s="60"/>
      <c r="D1364" s="43"/>
      <c r="E1364" s="43"/>
    </row>
    <row r="1365" spans="1:5" ht="15" customHeight="1" x14ac:dyDescent="0.2">
      <c r="A1365" s="61" t="s">
        <v>80</v>
      </c>
      <c r="B1365" s="60"/>
      <c r="C1365" s="60"/>
      <c r="D1365" s="60"/>
      <c r="E1365" s="75" t="s">
        <v>92</v>
      </c>
    </row>
    <row r="1366" spans="1:5" ht="15" customHeight="1" x14ac:dyDescent="0.25">
      <c r="A1366" s="151"/>
      <c r="B1366" s="152"/>
      <c r="C1366" s="60"/>
      <c r="D1366" s="62"/>
      <c r="E1366" s="111"/>
    </row>
    <row r="1367" spans="1:5" ht="15" customHeight="1" x14ac:dyDescent="0.2">
      <c r="A1367" s="64"/>
      <c r="B1367" s="45"/>
      <c r="C1367" s="65" t="s">
        <v>49</v>
      </c>
      <c r="D1367" s="77" t="s">
        <v>54</v>
      </c>
      <c r="E1367" s="48" t="s">
        <v>51</v>
      </c>
    </row>
    <row r="1368" spans="1:5" ht="15" customHeight="1" x14ac:dyDescent="0.2">
      <c r="A1368" s="67"/>
      <c r="B1368" s="67"/>
      <c r="C1368" s="68">
        <v>6172</v>
      </c>
      <c r="D1368" s="69" t="s">
        <v>93</v>
      </c>
      <c r="E1368" s="90">
        <v>-26459</v>
      </c>
    </row>
    <row r="1369" spans="1:5" ht="15" customHeight="1" x14ac:dyDescent="0.2">
      <c r="A1369" s="67"/>
      <c r="B1369" s="67"/>
      <c r="C1369" s="68">
        <v>6172</v>
      </c>
      <c r="D1369" s="69" t="s">
        <v>61</v>
      </c>
      <c r="E1369" s="90">
        <v>26459</v>
      </c>
    </row>
    <row r="1370" spans="1:5" ht="15" customHeight="1" x14ac:dyDescent="0.2">
      <c r="A1370" s="70"/>
      <c r="B1370" s="135"/>
      <c r="C1370" s="71" t="s">
        <v>53</v>
      </c>
      <c r="D1370" s="113"/>
      <c r="E1370" s="114">
        <f>SUM(E1368:E1369)</f>
        <v>0</v>
      </c>
    </row>
    <row r="1371" spans="1:5" ht="15" customHeight="1" x14ac:dyDescent="0.2"/>
    <row r="1372" spans="1:5" ht="15" customHeight="1" x14ac:dyDescent="0.2"/>
    <row r="1373" spans="1:5" ht="15" customHeight="1" x14ac:dyDescent="0.2"/>
    <row r="1374" spans="1:5" ht="15" customHeight="1" x14ac:dyDescent="0.2"/>
    <row r="1375" spans="1:5" ht="15" customHeight="1" x14ac:dyDescent="0.2"/>
    <row r="1376" spans="1:5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</sheetData>
  <mergeCells count="108">
    <mergeCell ref="A1303:E1304"/>
    <mergeCell ref="A1305:E1312"/>
    <mergeCell ref="A1331:E1332"/>
    <mergeCell ref="A1333:E1338"/>
    <mergeCell ref="A1355:E1356"/>
    <mergeCell ref="A1357:E1362"/>
    <mergeCell ref="A1214:E1215"/>
    <mergeCell ref="A1216:E1222"/>
    <mergeCell ref="A1240:E1241"/>
    <mergeCell ref="A1242:E1248"/>
    <mergeCell ref="A1266:E1267"/>
    <mergeCell ref="A1268:E1276"/>
    <mergeCell ref="A1111:E1118"/>
    <mergeCell ref="A1147:E1147"/>
    <mergeCell ref="A1148:E1148"/>
    <mergeCell ref="A1149:E1156"/>
    <mergeCell ref="A1182:E1183"/>
    <mergeCell ref="A1184:E1190"/>
    <mergeCell ref="A1032:E1040"/>
    <mergeCell ref="A1053:E1053"/>
    <mergeCell ref="A1054:E1062"/>
    <mergeCell ref="A1081:E1081"/>
    <mergeCell ref="A1082:E1089"/>
    <mergeCell ref="A1110:E1110"/>
    <mergeCell ref="A972:E979"/>
    <mergeCell ref="A990:E991"/>
    <mergeCell ref="A992:E998"/>
    <mergeCell ref="A1010:E1011"/>
    <mergeCell ref="A1012:E1018"/>
    <mergeCell ref="A1030:E1031"/>
    <mergeCell ref="A908:E915"/>
    <mergeCell ref="A927:E928"/>
    <mergeCell ref="A929:E937"/>
    <mergeCell ref="A948:E949"/>
    <mergeCell ref="A950:E958"/>
    <mergeCell ref="A970:E971"/>
    <mergeCell ref="A838:E843"/>
    <mergeCell ref="A861:E862"/>
    <mergeCell ref="A863:E870"/>
    <mergeCell ref="A886:E887"/>
    <mergeCell ref="A888:E894"/>
    <mergeCell ref="A906:E907"/>
    <mergeCell ref="A767:E775"/>
    <mergeCell ref="A793:E794"/>
    <mergeCell ref="A795:E801"/>
    <mergeCell ref="A813:E814"/>
    <mergeCell ref="A815:E819"/>
    <mergeCell ref="A836:E837"/>
    <mergeCell ref="A693:E698"/>
    <mergeCell ref="A720:E721"/>
    <mergeCell ref="A722:E727"/>
    <mergeCell ref="A742:E743"/>
    <mergeCell ref="A744:E753"/>
    <mergeCell ref="A765:E766"/>
    <mergeCell ref="A593:E600"/>
    <mergeCell ref="A627:E628"/>
    <mergeCell ref="A629:E636"/>
    <mergeCell ref="A654:E655"/>
    <mergeCell ref="A656:E663"/>
    <mergeCell ref="A691:E692"/>
    <mergeCell ref="A513:E520"/>
    <mergeCell ref="A538:E538"/>
    <mergeCell ref="A539:E545"/>
    <mergeCell ref="A563:E563"/>
    <mergeCell ref="A564:E571"/>
    <mergeCell ref="A591:E592"/>
    <mergeCell ref="A428:E436"/>
    <mergeCell ref="A454:E454"/>
    <mergeCell ref="A455:E463"/>
    <mergeCell ref="A486:E486"/>
    <mergeCell ref="A487:E494"/>
    <mergeCell ref="A512:E512"/>
    <mergeCell ref="A342:E348"/>
    <mergeCell ref="A367:E367"/>
    <mergeCell ref="A368:E375"/>
    <mergeCell ref="A393:E393"/>
    <mergeCell ref="A394:E406"/>
    <mergeCell ref="A427:E427"/>
    <mergeCell ref="A264:E271"/>
    <mergeCell ref="A290:E290"/>
    <mergeCell ref="A291:E297"/>
    <mergeCell ref="A315:E315"/>
    <mergeCell ref="A316:E323"/>
    <mergeCell ref="A341:E341"/>
    <mergeCell ref="A186:E193"/>
    <mergeCell ref="A210:E210"/>
    <mergeCell ref="A211:E219"/>
    <mergeCell ref="A237:E237"/>
    <mergeCell ref="A238:E245"/>
    <mergeCell ref="A263:E263"/>
    <mergeCell ref="A134:E134"/>
    <mergeCell ref="A135:E140"/>
    <mergeCell ref="A158:E158"/>
    <mergeCell ref="A159:E159"/>
    <mergeCell ref="A160:E165"/>
    <mergeCell ref="A185:E185"/>
    <mergeCell ref="A80:E80"/>
    <mergeCell ref="A81:E87"/>
    <mergeCell ref="A107:E107"/>
    <mergeCell ref="A108:E108"/>
    <mergeCell ref="A109:E115"/>
    <mergeCell ref="A133:E133"/>
    <mergeCell ref="A2:E2"/>
    <mergeCell ref="A3:E3"/>
    <mergeCell ref="A4:E14"/>
    <mergeCell ref="A55:E55"/>
    <mergeCell ref="A56:E56"/>
    <mergeCell ref="A57:E62"/>
  </mergeCells>
  <pageMargins left="0.98425196850393704" right="0.98425196850393704" top="0.98425196850393704" bottom="0.98425196850393704" header="0.51181102362204722" footer="0.51181102362204722"/>
  <pageSetup paperSize="9" scale="92" firstPageNumber="32" orientation="portrait" useFirstPageNumber="1" r:id="rId1"/>
  <headerFooter alignWithMargins="0">
    <oddHeader>&amp;C&amp;"Arial,Kurzíva"Příloha č. 2: Rozpočtové změny č. 742/19 - 792/19 schválené Radou Olomouckého kraje 21.10.2019</oddHeader>
    <oddFooter xml:space="preserve">&amp;L&amp;"Arial,Kurzíva"Zastupitelstvo OK 16.12.2019
5.1. - Rozpočet Olomouckého kraje 2019 - rozpočtové změny 
Příloha č.2: Rozpočtové změny č. 742/19 - 792/19 schválené Radou Olomouckého kraje 21.10.2019&amp;R&amp;"Arial,Kurzíva"Strana &amp;P (celkem 114)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92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4" bestFit="1" customWidth="1"/>
  </cols>
  <sheetData>
    <row r="1" spans="1:5" ht="15" customHeight="1" x14ac:dyDescent="0.25">
      <c r="A1" s="38" t="s">
        <v>200</v>
      </c>
    </row>
    <row r="2" spans="1:5" ht="15" customHeight="1" x14ac:dyDescent="0.2">
      <c r="A2" s="201" t="s">
        <v>45</v>
      </c>
      <c r="B2" s="201"/>
      <c r="C2" s="201"/>
      <c r="D2" s="201"/>
      <c r="E2" s="201"/>
    </row>
    <row r="3" spans="1:5" ht="15" customHeight="1" x14ac:dyDescent="0.2">
      <c r="A3" s="201" t="s">
        <v>63</v>
      </c>
      <c r="B3" s="201"/>
      <c r="C3" s="201"/>
      <c r="D3" s="201"/>
      <c r="E3" s="201"/>
    </row>
    <row r="4" spans="1:5" ht="15" customHeight="1" x14ac:dyDescent="0.2">
      <c r="A4" s="202" t="s">
        <v>201</v>
      </c>
      <c r="B4" s="202"/>
      <c r="C4" s="202"/>
      <c r="D4" s="202"/>
      <c r="E4" s="202"/>
    </row>
    <row r="5" spans="1:5" ht="15" customHeight="1" x14ac:dyDescent="0.2">
      <c r="A5" s="202"/>
      <c r="B5" s="202"/>
      <c r="C5" s="202"/>
      <c r="D5" s="202"/>
      <c r="E5" s="202"/>
    </row>
    <row r="6" spans="1:5" ht="15" customHeight="1" x14ac:dyDescent="0.2">
      <c r="A6" s="202"/>
      <c r="B6" s="202"/>
      <c r="C6" s="202"/>
      <c r="D6" s="202"/>
      <c r="E6" s="202"/>
    </row>
    <row r="7" spans="1:5" ht="15" customHeight="1" x14ac:dyDescent="0.2">
      <c r="A7" s="202"/>
      <c r="B7" s="202"/>
      <c r="C7" s="202"/>
      <c r="D7" s="202"/>
      <c r="E7" s="202"/>
    </row>
    <row r="8" spans="1:5" ht="15" customHeight="1" x14ac:dyDescent="0.2">
      <c r="A8" s="202"/>
      <c r="B8" s="202"/>
      <c r="C8" s="202"/>
      <c r="D8" s="202"/>
      <c r="E8" s="202"/>
    </row>
    <row r="9" spans="1:5" ht="15" customHeight="1" x14ac:dyDescent="0.2">
      <c r="A9" s="202"/>
      <c r="B9" s="202"/>
      <c r="C9" s="202"/>
      <c r="D9" s="202"/>
      <c r="E9" s="202"/>
    </row>
    <row r="10" spans="1:5" ht="15" customHeight="1" x14ac:dyDescent="0.2">
      <c r="A10" s="202"/>
      <c r="B10" s="202"/>
      <c r="C10" s="202"/>
      <c r="D10" s="202"/>
      <c r="E10" s="202"/>
    </row>
    <row r="11" spans="1:5" ht="15" customHeight="1" x14ac:dyDescent="0.2">
      <c r="A11" s="82"/>
      <c r="B11" s="82"/>
      <c r="C11" s="82"/>
      <c r="D11" s="82"/>
      <c r="E11" s="82"/>
    </row>
    <row r="12" spans="1:5" ht="15" customHeight="1" x14ac:dyDescent="0.25">
      <c r="A12" s="58" t="s">
        <v>1</v>
      </c>
      <c r="B12" s="60"/>
      <c r="C12" s="60"/>
      <c r="D12" s="60"/>
      <c r="E12" s="60"/>
    </row>
    <row r="13" spans="1:5" ht="15" customHeight="1" x14ac:dyDescent="0.2">
      <c r="A13" s="61" t="s">
        <v>65</v>
      </c>
      <c r="B13" s="41"/>
      <c r="C13" s="41"/>
      <c r="D13" s="41"/>
      <c r="E13" s="83" t="s">
        <v>66</v>
      </c>
    </row>
    <row r="14" spans="1:5" ht="15" customHeight="1" x14ac:dyDescent="0.25">
      <c r="A14" s="84"/>
      <c r="B14" s="58"/>
      <c r="C14" s="60"/>
      <c r="D14" s="60"/>
      <c r="E14" s="85"/>
    </row>
    <row r="15" spans="1:5" ht="15" customHeight="1" x14ac:dyDescent="0.2">
      <c r="B15" s="65" t="s">
        <v>67</v>
      </c>
      <c r="C15" s="65" t="s">
        <v>49</v>
      </c>
      <c r="D15" s="86" t="s">
        <v>50</v>
      </c>
      <c r="E15" s="65" t="s">
        <v>51</v>
      </c>
    </row>
    <row r="16" spans="1:5" ht="15" customHeight="1" x14ac:dyDescent="0.2">
      <c r="B16" s="87">
        <v>103533063</v>
      </c>
      <c r="C16" s="88"/>
      <c r="D16" s="89" t="s">
        <v>68</v>
      </c>
      <c r="E16" s="90">
        <v>3543855.79</v>
      </c>
    </row>
    <row r="17" spans="1:5" ht="15" customHeight="1" x14ac:dyDescent="0.2">
      <c r="B17" s="87">
        <v>103133063</v>
      </c>
      <c r="C17" s="88"/>
      <c r="D17" s="89" t="s">
        <v>68</v>
      </c>
      <c r="E17" s="90">
        <v>625386.34</v>
      </c>
    </row>
    <row r="18" spans="1:5" ht="15" customHeight="1" x14ac:dyDescent="0.2">
      <c r="B18" s="91"/>
      <c r="C18" s="71" t="s">
        <v>53</v>
      </c>
      <c r="D18" s="92"/>
      <c r="E18" s="93">
        <f>SUM(E16:E17)</f>
        <v>4169242.13</v>
      </c>
    </row>
    <row r="19" spans="1:5" ht="15" customHeight="1" x14ac:dyDescent="0.25">
      <c r="A19" s="94"/>
      <c r="B19" s="95"/>
      <c r="C19" s="95"/>
      <c r="D19" s="95"/>
      <c r="E19" s="95"/>
    </row>
    <row r="20" spans="1:5" ht="15" customHeight="1" x14ac:dyDescent="0.25">
      <c r="A20" s="58" t="s">
        <v>16</v>
      </c>
      <c r="B20" s="60"/>
      <c r="C20" s="60"/>
      <c r="D20" s="60"/>
      <c r="E20" s="84"/>
    </row>
    <row r="21" spans="1:5" ht="15" customHeight="1" x14ac:dyDescent="0.2">
      <c r="A21" s="61" t="s">
        <v>65</v>
      </c>
      <c r="B21" s="41"/>
      <c r="C21" s="41"/>
      <c r="D21" s="41"/>
      <c r="E21" s="83" t="s">
        <v>66</v>
      </c>
    </row>
    <row r="22" spans="1:5" ht="15" customHeight="1" x14ac:dyDescent="0.25">
      <c r="A22" s="84"/>
      <c r="B22" s="58"/>
      <c r="C22" s="60"/>
      <c r="D22" s="60"/>
      <c r="E22" s="85"/>
    </row>
    <row r="23" spans="1:5" ht="15" customHeight="1" x14ac:dyDescent="0.2">
      <c r="B23" s="65" t="s">
        <v>67</v>
      </c>
      <c r="C23" s="65" t="s">
        <v>49</v>
      </c>
      <c r="D23" s="86" t="s">
        <v>50</v>
      </c>
      <c r="E23" s="65" t="s">
        <v>51</v>
      </c>
    </row>
    <row r="24" spans="1:5" ht="15" customHeight="1" x14ac:dyDescent="0.2">
      <c r="B24" s="87">
        <v>103533063</v>
      </c>
      <c r="C24" s="88"/>
      <c r="D24" s="96" t="s">
        <v>69</v>
      </c>
      <c r="E24" s="90">
        <v>3543855.79</v>
      </c>
    </row>
    <row r="25" spans="1:5" ht="15" customHeight="1" x14ac:dyDescent="0.2">
      <c r="B25" s="87">
        <v>103133063</v>
      </c>
      <c r="C25" s="88"/>
      <c r="D25" s="96" t="s">
        <v>69</v>
      </c>
      <c r="E25" s="90">
        <v>625386.34</v>
      </c>
    </row>
    <row r="26" spans="1:5" ht="15" customHeight="1" x14ac:dyDescent="0.2">
      <c r="B26" s="91"/>
      <c r="C26" s="71" t="s">
        <v>53</v>
      </c>
      <c r="D26" s="92"/>
      <c r="E26" s="93">
        <f>SUM(E24:E25)</f>
        <v>4169242.13</v>
      </c>
    </row>
    <row r="27" spans="1:5" ht="15" customHeight="1" x14ac:dyDescent="0.2"/>
    <row r="28" spans="1:5" ht="15" customHeight="1" x14ac:dyDescent="0.2"/>
    <row r="29" spans="1:5" ht="15" customHeight="1" x14ac:dyDescent="0.25">
      <c r="A29" s="38" t="s">
        <v>202</v>
      </c>
    </row>
    <row r="30" spans="1:5" ht="15" customHeight="1" x14ac:dyDescent="0.2">
      <c r="A30" s="201" t="s">
        <v>45</v>
      </c>
      <c r="B30" s="201"/>
      <c r="C30" s="201"/>
      <c r="D30" s="201"/>
      <c r="E30" s="201"/>
    </row>
    <row r="31" spans="1:5" ht="15" customHeight="1" x14ac:dyDescent="0.2">
      <c r="A31" s="201" t="s">
        <v>203</v>
      </c>
      <c r="B31" s="201"/>
      <c r="C31" s="201"/>
      <c r="D31" s="201"/>
      <c r="E31" s="201"/>
    </row>
    <row r="32" spans="1:5" ht="15" customHeight="1" x14ac:dyDescent="0.2">
      <c r="A32" s="203" t="s">
        <v>204</v>
      </c>
      <c r="B32" s="203"/>
      <c r="C32" s="203"/>
      <c r="D32" s="203"/>
      <c r="E32" s="203"/>
    </row>
    <row r="33" spans="1:5" ht="15" customHeight="1" x14ac:dyDescent="0.2">
      <c r="A33" s="203"/>
      <c r="B33" s="203"/>
      <c r="C33" s="203"/>
      <c r="D33" s="203"/>
      <c r="E33" s="203"/>
    </row>
    <row r="34" spans="1:5" ht="15" customHeight="1" x14ac:dyDescent="0.2">
      <c r="A34" s="203"/>
      <c r="B34" s="203"/>
      <c r="C34" s="203"/>
      <c r="D34" s="203"/>
      <c r="E34" s="203"/>
    </row>
    <row r="35" spans="1:5" ht="15" customHeight="1" x14ac:dyDescent="0.2">
      <c r="A35" s="203"/>
      <c r="B35" s="203"/>
      <c r="C35" s="203"/>
      <c r="D35" s="203"/>
      <c r="E35" s="203"/>
    </row>
    <row r="36" spans="1:5" ht="15" customHeight="1" x14ac:dyDescent="0.2">
      <c r="A36" s="203"/>
      <c r="B36" s="203"/>
      <c r="C36" s="203"/>
      <c r="D36" s="203"/>
      <c r="E36" s="203"/>
    </row>
    <row r="37" spans="1:5" ht="15" customHeight="1" x14ac:dyDescent="0.2">
      <c r="A37" s="203"/>
      <c r="B37" s="203"/>
      <c r="C37" s="203"/>
      <c r="D37" s="203"/>
      <c r="E37" s="203"/>
    </row>
    <row r="38" spans="1:5" ht="15" customHeight="1" x14ac:dyDescent="0.2">
      <c r="A38" s="115"/>
      <c r="B38" s="115"/>
      <c r="C38" s="115"/>
      <c r="D38" s="115"/>
      <c r="E38" s="115"/>
    </row>
    <row r="39" spans="1:5" ht="15" customHeight="1" x14ac:dyDescent="0.25">
      <c r="A39" s="40" t="s">
        <v>1</v>
      </c>
      <c r="B39" s="41"/>
      <c r="C39" s="41"/>
      <c r="D39" s="41"/>
      <c r="E39" s="41"/>
    </row>
    <row r="40" spans="1:5" ht="15" customHeight="1" x14ac:dyDescent="0.2">
      <c r="A40" s="42" t="s">
        <v>47</v>
      </c>
      <c r="B40" s="131"/>
      <c r="C40" s="41"/>
      <c r="D40" s="41"/>
      <c r="E40" s="83" t="s">
        <v>48</v>
      </c>
    </row>
    <row r="41" spans="1:5" ht="15" customHeight="1" x14ac:dyDescent="0.25">
      <c r="B41" s="40"/>
      <c r="C41" s="41"/>
      <c r="D41" s="41"/>
      <c r="E41" s="44"/>
    </row>
    <row r="42" spans="1:5" ht="15" customHeight="1" x14ac:dyDescent="0.2">
      <c r="B42" s="65" t="s">
        <v>67</v>
      </c>
      <c r="C42" s="46" t="s">
        <v>49</v>
      </c>
      <c r="D42" s="47" t="s">
        <v>50</v>
      </c>
      <c r="E42" s="48" t="s">
        <v>51</v>
      </c>
    </row>
    <row r="43" spans="1:5" ht="15" customHeight="1" x14ac:dyDescent="0.2">
      <c r="B43" s="144">
        <v>34021</v>
      </c>
      <c r="C43" s="100"/>
      <c r="D43" s="89" t="s">
        <v>68</v>
      </c>
      <c r="E43" s="117">
        <v>28000</v>
      </c>
    </row>
    <row r="44" spans="1:5" ht="15" customHeight="1" x14ac:dyDescent="0.2">
      <c r="B44" s="171"/>
      <c r="C44" s="55" t="s">
        <v>53</v>
      </c>
      <c r="D44" s="56"/>
      <c r="E44" s="57">
        <f>SUM(E43:E43)</f>
        <v>28000</v>
      </c>
    </row>
    <row r="45" spans="1:5" ht="15" customHeight="1" x14ac:dyDescent="0.2">
      <c r="A45" s="43"/>
      <c r="B45" s="43"/>
      <c r="C45" s="43"/>
      <c r="D45" s="43"/>
    </row>
    <row r="46" spans="1:5" ht="15" customHeight="1" x14ac:dyDescent="0.25">
      <c r="A46" s="40" t="s">
        <v>16</v>
      </c>
      <c r="B46" s="41"/>
      <c r="C46" s="41"/>
      <c r="D46" s="41"/>
      <c r="E46" s="41"/>
    </row>
    <row r="47" spans="1:5" ht="15" customHeight="1" x14ac:dyDescent="0.2">
      <c r="A47" s="61" t="s">
        <v>125</v>
      </c>
      <c r="B47" s="41"/>
      <c r="C47" s="41"/>
      <c r="D47" s="41"/>
      <c r="E47" s="83" t="s">
        <v>126</v>
      </c>
    </row>
    <row r="48" spans="1:5" ht="15" customHeight="1" x14ac:dyDescent="0.2">
      <c r="A48" s="43"/>
      <c r="B48" s="118"/>
      <c r="C48" s="41"/>
      <c r="E48" s="119"/>
    </row>
    <row r="49" spans="1:5" ht="15" customHeight="1" x14ac:dyDescent="0.2">
      <c r="B49" s="46" t="s">
        <v>67</v>
      </c>
      <c r="C49" s="46" t="s">
        <v>49</v>
      </c>
      <c r="D49" s="123" t="s">
        <v>50</v>
      </c>
      <c r="E49" s="48" t="s">
        <v>51</v>
      </c>
    </row>
    <row r="50" spans="1:5" ht="15" customHeight="1" x14ac:dyDescent="0.2">
      <c r="B50" s="144">
        <v>34021</v>
      </c>
      <c r="C50" s="68"/>
      <c r="D50" s="96" t="s">
        <v>69</v>
      </c>
      <c r="E50" s="117">
        <v>28000</v>
      </c>
    </row>
    <row r="51" spans="1:5" ht="15" customHeight="1" x14ac:dyDescent="0.2">
      <c r="B51" s="157"/>
      <c r="C51" s="55" t="s">
        <v>53</v>
      </c>
      <c r="D51" s="120"/>
      <c r="E51" s="73">
        <f>SUM(E50:E50)</f>
        <v>28000</v>
      </c>
    </row>
    <row r="52" spans="1:5" ht="15" customHeight="1" x14ac:dyDescent="0.2"/>
    <row r="53" spans="1:5" ht="15" customHeight="1" x14ac:dyDescent="0.2"/>
    <row r="54" spans="1:5" ht="15" customHeight="1" x14ac:dyDescent="0.25">
      <c r="A54" s="38" t="s">
        <v>205</v>
      </c>
    </row>
    <row r="55" spans="1:5" ht="15" customHeight="1" x14ac:dyDescent="0.2">
      <c r="A55" s="201" t="s">
        <v>45</v>
      </c>
      <c r="B55" s="201"/>
      <c r="C55" s="201"/>
      <c r="D55" s="201"/>
      <c r="E55" s="201"/>
    </row>
    <row r="56" spans="1:5" ht="15" customHeight="1" x14ac:dyDescent="0.2">
      <c r="A56" s="201" t="s">
        <v>170</v>
      </c>
      <c r="B56" s="201"/>
      <c r="C56" s="201"/>
      <c r="D56" s="201"/>
      <c r="E56" s="201"/>
    </row>
    <row r="57" spans="1:5" ht="15" customHeight="1" x14ac:dyDescent="0.2">
      <c r="A57" s="203" t="s">
        <v>206</v>
      </c>
      <c r="B57" s="203"/>
      <c r="C57" s="203"/>
      <c r="D57" s="203"/>
      <c r="E57" s="203"/>
    </row>
    <row r="58" spans="1:5" ht="15" customHeight="1" x14ac:dyDescent="0.2">
      <c r="A58" s="203"/>
      <c r="B58" s="203"/>
      <c r="C58" s="203"/>
      <c r="D58" s="203"/>
      <c r="E58" s="203"/>
    </row>
    <row r="59" spans="1:5" ht="15" customHeight="1" x14ac:dyDescent="0.2">
      <c r="A59" s="203"/>
      <c r="B59" s="203"/>
      <c r="C59" s="203"/>
      <c r="D59" s="203"/>
      <c r="E59" s="203"/>
    </row>
    <row r="60" spans="1:5" ht="15" customHeight="1" x14ac:dyDescent="0.2">
      <c r="A60" s="203"/>
      <c r="B60" s="203"/>
      <c r="C60" s="203"/>
      <c r="D60" s="203"/>
      <c r="E60" s="203"/>
    </row>
    <row r="61" spans="1:5" ht="15" customHeight="1" x14ac:dyDescent="0.2">
      <c r="A61" s="203"/>
      <c r="B61" s="203"/>
      <c r="C61" s="203"/>
      <c r="D61" s="203"/>
      <c r="E61" s="203"/>
    </row>
    <row r="62" spans="1:5" ht="15" customHeight="1" x14ac:dyDescent="0.2">
      <c r="A62" s="203"/>
      <c r="B62" s="203"/>
      <c r="C62" s="203"/>
      <c r="D62" s="203"/>
      <c r="E62" s="203"/>
    </row>
    <row r="63" spans="1:5" ht="15" customHeight="1" x14ac:dyDescent="0.2">
      <c r="A63" s="203"/>
      <c r="B63" s="203"/>
      <c r="C63" s="203"/>
      <c r="D63" s="203"/>
      <c r="E63" s="203"/>
    </row>
    <row r="64" spans="1:5" ht="15" customHeight="1" x14ac:dyDescent="0.2">
      <c r="A64" s="39"/>
      <c r="B64" s="97"/>
      <c r="C64" s="39"/>
      <c r="D64" s="39"/>
      <c r="E64" s="39"/>
    </row>
    <row r="65" spans="1:5" ht="15" customHeight="1" x14ac:dyDescent="0.25">
      <c r="A65" s="58" t="s">
        <v>1</v>
      </c>
      <c r="B65" s="59"/>
      <c r="C65" s="60"/>
      <c r="D65" s="60"/>
      <c r="E65" s="60"/>
    </row>
    <row r="66" spans="1:5" ht="15" customHeight="1" x14ac:dyDescent="0.2">
      <c r="A66" s="61" t="s">
        <v>73</v>
      </c>
      <c r="B66" s="60"/>
      <c r="C66" s="60"/>
      <c r="D66" s="60"/>
      <c r="E66" s="75" t="s">
        <v>96</v>
      </c>
    </row>
    <row r="67" spans="1:5" ht="15" customHeight="1" x14ac:dyDescent="0.25">
      <c r="A67" s="43"/>
      <c r="B67" s="98"/>
      <c r="C67" s="41"/>
      <c r="D67" s="41"/>
      <c r="E67" s="44"/>
    </row>
    <row r="68" spans="1:5" ht="15" customHeight="1" x14ac:dyDescent="0.2">
      <c r="B68" s="46" t="s">
        <v>67</v>
      </c>
      <c r="C68" s="46" t="s">
        <v>49</v>
      </c>
      <c r="D68" s="47" t="s">
        <v>50</v>
      </c>
      <c r="E68" s="48" t="s">
        <v>51</v>
      </c>
    </row>
    <row r="69" spans="1:5" ht="15" customHeight="1" x14ac:dyDescent="0.2">
      <c r="B69" s="99">
        <v>107117968</v>
      </c>
      <c r="C69" s="100"/>
      <c r="D69" s="101" t="s">
        <v>75</v>
      </c>
      <c r="E69" s="90">
        <v>2105812.4</v>
      </c>
    </row>
    <row r="70" spans="1:5" ht="15" customHeight="1" x14ac:dyDescent="0.2">
      <c r="B70" s="99">
        <v>107517969</v>
      </c>
      <c r="C70" s="100"/>
      <c r="D70" s="101" t="s">
        <v>75</v>
      </c>
      <c r="E70" s="90">
        <v>35798810.869999997</v>
      </c>
    </row>
    <row r="71" spans="1:5" ht="15" customHeight="1" x14ac:dyDescent="0.2">
      <c r="B71" s="102"/>
      <c r="C71" s="55" t="s">
        <v>53</v>
      </c>
      <c r="D71" s="56"/>
      <c r="E71" s="57">
        <f>SUM(E69:E70)</f>
        <v>37904623.269999996</v>
      </c>
    </row>
    <row r="72" spans="1:5" ht="15" customHeight="1" x14ac:dyDescent="0.2"/>
    <row r="73" spans="1:5" ht="15" customHeight="1" x14ac:dyDescent="0.25">
      <c r="A73" s="40" t="s">
        <v>16</v>
      </c>
      <c r="B73" s="41"/>
      <c r="C73" s="41"/>
      <c r="D73" s="41"/>
      <c r="E73" s="41"/>
    </row>
    <row r="74" spans="1:5" ht="15" customHeight="1" x14ac:dyDescent="0.2">
      <c r="A74" s="42" t="s">
        <v>47</v>
      </c>
      <c r="B74" s="41"/>
      <c r="C74" s="41"/>
      <c r="D74" s="41"/>
      <c r="E74" s="83" t="s">
        <v>48</v>
      </c>
    </row>
    <row r="75" spans="1:5" ht="15" customHeight="1" x14ac:dyDescent="0.2"/>
    <row r="76" spans="1:5" ht="15" customHeight="1" x14ac:dyDescent="0.2">
      <c r="C76" s="46" t="s">
        <v>49</v>
      </c>
      <c r="D76" s="47" t="s">
        <v>50</v>
      </c>
      <c r="E76" s="48" t="s">
        <v>51</v>
      </c>
    </row>
    <row r="77" spans="1:5" ht="15" customHeight="1" x14ac:dyDescent="0.2">
      <c r="C77" s="79"/>
      <c r="D77" s="101" t="s">
        <v>76</v>
      </c>
      <c r="E77" s="90">
        <v>37904623.270000003</v>
      </c>
    </row>
    <row r="78" spans="1:5" ht="15" customHeight="1" x14ac:dyDescent="0.2">
      <c r="C78" s="79"/>
      <c r="D78" s="101" t="s">
        <v>76</v>
      </c>
      <c r="E78" s="90">
        <v>186944.8</v>
      </c>
    </row>
    <row r="79" spans="1:5" ht="15" customHeight="1" x14ac:dyDescent="0.2">
      <c r="C79" s="55" t="s">
        <v>53</v>
      </c>
      <c r="D79" s="56"/>
      <c r="E79" s="57">
        <f>SUM(E77:E78)</f>
        <v>38091568.07</v>
      </c>
    </row>
    <row r="80" spans="1:5" ht="15" customHeight="1" x14ac:dyDescent="0.25">
      <c r="A80" s="38"/>
    </row>
    <row r="81" spans="1:7" ht="15" customHeight="1" x14ac:dyDescent="0.25">
      <c r="A81" s="38"/>
      <c r="C81" s="65" t="s">
        <v>49</v>
      </c>
      <c r="D81" s="77" t="s">
        <v>54</v>
      </c>
      <c r="E81" s="65" t="s">
        <v>51</v>
      </c>
    </row>
    <row r="82" spans="1:7" ht="15" customHeight="1" x14ac:dyDescent="0.25">
      <c r="A82" s="38"/>
      <c r="C82" s="68">
        <v>6409</v>
      </c>
      <c r="D82" s="69" t="s">
        <v>55</v>
      </c>
      <c r="E82" s="90">
        <v>-186944.8</v>
      </c>
    </row>
    <row r="83" spans="1:7" ht="15" customHeight="1" x14ac:dyDescent="0.25">
      <c r="A83" s="38"/>
      <c r="C83" s="71" t="s">
        <v>53</v>
      </c>
      <c r="D83" s="113"/>
      <c r="E83" s="114">
        <f>SUM(E82:E82)</f>
        <v>-186944.8</v>
      </c>
      <c r="G83" s="149">
        <f>+E79+E83</f>
        <v>37904623.270000003</v>
      </c>
    </row>
    <row r="84" spans="1:7" ht="15" customHeight="1" x14ac:dyDescent="0.25">
      <c r="A84" s="38"/>
    </row>
    <row r="85" spans="1:7" ht="15" customHeight="1" x14ac:dyDescent="0.25">
      <c r="A85" s="38"/>
    </row>
    <row r="86" spans="1:7" ht="15" customHeight="1" x14ac:dyDescent="0.25">
      <c r="A86" s="38" t="s">
        <v>207</v>
      </c>
    </row>
    <row r="87" spans="1:7" ht="15" customHeight="1" x14ac:dyDescent="0.2">
      <c r="A87" s="201" t="s">
        <v>45</v>
      </c>
      <c r="B87" s="201"/>
      <c r="C87" s="201"/>
      <c r="D87" s="201"/>
      <c r="E87" s="201"/>
    </row>
    <row r="88" spans="1:7" ht="15" customHeight="1" x14ac:dyDescent="0.2">
      <c r="A88" s="202" t="s">
        <v>208</v>
      </c>
      <c r="B88" s="202"/>
      <c r="C88" s="202"/>
      <c r="D88" s="202"/>
      <c r="E88" s="202"/>
    </row>
    <row r="89" spans="1:7" ht="15" customHeight="1" x14ac:dyDescent="0.2">
      <c r="A89" s="202"/>
      <c r="B89" s="202"/>
      <c r="C89" s="202"/>
      <c r="D89" s="202"/>
      <c r="E89" s="202"/>
    </row>
    <row r="90" spans="1:7" ht="15" customHeight="1" x14ac:dyDescent="0.2">
      <c r="A90" s="202"/>
      <c r="B90" s="202"/>
      <c r="C90" s="202"/>
      <c r="D90" s="202"/>
      <c r="E90" s="202"/>
    </row>
    <row r="91" spans="1:7" ht="15" customHeight="1" x14ac:dyDescent="0.2">
      <c r="A91" s="202"/>
      <c r="B91" s="202"/>
      <c r="C91" s="202"/>
      <c r="D91" s="202"/>
      <c r="E91" s="202"/>
    </row>
    <row r="92" spans="1:7" ht="15" customHeight="1" x14ac:dyDescent="0.2">
      <c r="A92" s="202"/>
      <c r="B92" s="202"/>
      <c r="C92" s="202"/>
      <c r="D92" s="202"/>
      <c r="E92" s="202"/>
    </row>
    <row r="93" spans="1:7" ht="15" customHeight="1" x14ac:dyDescent="0.2">
      <c r="A93" s="202"/>
      <c r="B93" s="202"/>
      <c r="C93" s="202"/>
      <c r="D93" s="202"/>
      <c r="E93" s="202"/>
    </row>
    <row r="94" spans="1:7" ht="15" customHeight="1" x14ac:dyDescent="0.2">
      <c r="A94" s="202"/>
      <c r="B94" s="202"/>
      <c r="C94" s="202"/>
      <c r="D94" s="202"/>
      <c r="E94" s="202"/>
    </row>
    <row r="95" spans="1:7" ht="15" customHeight="1" x14ac:dyDescent="0.2">
      <c r="A95" s="202"/>
      <c r="B95" s="202"/>
      <c r="C95" s="202"/>
      <c r="D95" s="202"/>
      <c r="E95" s="202"/>
    </row>
    <row r="96" spans="1:7" ht="15" customHeight="1" x14ac:dyDescent="0.2">
      <c r="A96" s="39"/>
      <c r="B96" s="97"/>
      <c r="C96" s="39"/>
      <c r="D96" s="39"/>
      <c r="E96" s="39"/>
    </row>
    <row r="97" spans="1:5" ht="15" customHeight="1" x14ac:dyDescent="0.25">
      <c r="A97" s="58" t="s">
        <v>1</v>
      </c>
      <c r="B97" s="59"/>
      <c r="C97" s="60"/>
      <c r="D97" s="60"/>
      <c r="E97" s="60"/>
    </row>
    <row r="98" spans="1:5" ht="15" customHeight="1" x14ac:dyDescent="0.2">
      <c r="A98" s="61" t="s">
        <v>73</v>
      </c>
      <c r="B98" s="60"/>
      <c r="C98" s="60"/>
      <c r="D98" s="60"/>
      <c r="E98" s="75" t="s">
        <v>74</v>
      </c>
    </row>
    <row r="99" spans="1:5" ht="15" customHeight="1" x14ac:dyDescent="0.25">
      <c r="A99" s="43"/>
      <c r="B99" s="98"/>
      <c r="C99" s="41"/>
      <c r="D99" s="41"/>
      <c r="E99" s="44"/>
    </row>
    <row r="100" spans="1:5" ht="15" customHeight="1" x14ac:dyDescent="0.2">
      <c r="B100" s="46" t="s">
        <v>67</v>
      </c>
      <c r="C100" s="46" t="s">
        <v>49</v>
      </c>
      <c r="D100" s="47" t="s">
        <v>50</v>
      </c>
      <c r="E100" s="48" t="s">
        <v>51</v>
      </c>
    </row>
    <row r="101" spans="1:5" ht="15" customHeight="1" x14ac:dyDescent="0.2">
      <c r="B101" s="99">
        <v>106515974</v>
      </c>
      <c r="C101" s="100"/>
      <c r="D101" s="101" t="s">
        <v>75</v>
      </c>
      <c r="E101" s="90">
        <v>5794806.96</v>
      </c>
    </row>
    <row r="102" spans="1:5" ht="15" customHeight="1" x14ac:dyDescent="0.2">
      <c r="B102" s="102"/>
      <c r="C102" s="55" t="s">
        <v>53</v>
      </c>
      <c r="D102" s="56"/>
      <c r="E102" s="57">
        <f>SUM(E101:E101)</f>
        <v>5794806.96</v>
      </c>
    </row>
    <row r="103" spans="1:5" ht="15" customHeight="1" x14ac:dyDescent="0.2"/>
    <row r="104" spans="1:5" ht="15" customHeight="1" x14ac:dyDescent="0.2"/>
    <row r="105" spans="1:5" ht="15" customHeight="1" x14ac:dyDescent="0.25">
      <c r="A105" s="40" t="s">
        <v>16</v>
      </c>
      <c r="B105" s="41"/>
      <c r="C105" s="41"/>
      <c r="D105" s="41"/>
      <c r="E105" s="41"/>
    </row>
    <row r="106" spans="1:5" ht="15" customHeight="1" x14ac:dyDescent="0.2">
      <c r="A106" s="42" t="s">
        <v>47</v>
      </c>
      <c r="B106" s="41"/>
      <c r="C106" s="41"/>
      <c r="D106" s="41"/>
      <c r="E106" s="83" t="s">
        <v>48</v>
      </c>
    </row>
    <row r="107" spans="1:5" ht="15" customHeight="1" x14ac:dyDescent="0.2"/>
    <row r="108" spans="1:5" ht="15" customHeight="1" x14ac:dyDescent="0.2">
      <c r="C108" s="46" t="s">
        <v>49</v>
      </c>
      <c r="D108" s="47" t="s">
        <v>50</v>
      </c>
      <c r="E108" s="48" t="s">
        <v>51</v>
      </c>
    </row>
    <row r="109" spans="1:5" ht="15" customHeight="1" x14ac:dyDescent="0.2">
      <c r="C109" s="79"/>
      <c r="D109" s="101" t="s">
        <v>76</v>
      </c>
      <c r="E109" s="90">
        <v>5690521.1200000001</v>
      </c>
    </row>
    <row r="110" spans="1:5" ht="15" customHeight="1" x14ac:dyDescent="0.2">
      <c r="C110" s="55" t="s">
        <v>53</v>
      </c>
      <c r="D110" s="56"/>
      <c r="E110" s="57">
        <f>SUM(E109:E109)</f>
        <v>5690521.1200000001</v>
      </c>
    </row>
    <row r="111" spans="1:5" ht="15" customHeight="1" x14ac:dyDescent="0.2"/>
    <row r="112" spans="1:5" ht="15" customHeight="1" x14ac:dyDescent="0.2">
      <c r="C112" s="65" t="s">
        <v>49</v>
      </c>
      <c r="D112" s="77" t="s">
        <v>54</v>
      </c>
      <c r="E112" s="65" t="s">
        <v>51</v>
      </c>
    </row>
    <row r="113" spans="1:7" ht="15" customHeight="1" x14ac:dyDescent="0.2">
      <c r="C113" s="68">
        <v>6409</v>
      </c>
      <c r="D113" s="69" t="s">
        <v>55</v>
      </c>
      <c r="E113" s="90">
        <v>104285.84</v>
      </c>
    </row>
    <row r="114" spans="1:7" ht="15" customHeight="1" x14ac:dyDescent="0.2">
      <c r="C114" s="71" t="s">
        <v>53</v>
      </c>
      <c r="D114" s="113"/>
      <c r="E114" s="114">
        <f>SUM(E113:E113)</f>
        <v>104285.84</v>
      </c>
      <c r="G114" s="149">
        <f>+E110+E114</f>
        <v>5794806.96</v>
      </c>
    </row>
    <row r="115" spans="1:7" ht="15" customHeight="1" x14ac:dyDescent="0.2"/>
    <row r="116" spans="1:7" ht="9.75" customHeight="1" x14ac:dyDescent="0.2"/>
    <row r="117" spans="1:7" ht="15" customHeight="1" x14ac:dyDescent="0.25">
      <c r="A117" s="38" t="s">
        <v>209</v>
      </c>
    </row>
    <row r="118" spans="1:7" ht="15" customHeight="1" x14ac:dyDescent="0.2">
      <c r="A118" s="201" t="s">
        <v>45</v>
      </c>
      <c r="B118" s="201"/>
      <c r="C118" s="201"/>
      <c r="D118" s="201"/>
      <c r="E118" s="201"/>
    </row>
    <row r="119" spans="1:7" ht="15" customHeight="1" x14ac:dyDescent="0.2">
      <c r="A119" s="202" t="s">
        <v>210</v>
      </c>
      <c r="B119" s="202"/>
      <c r="C119" s="202"/>
      <c r="D119" s="202"/>
      <c r="E119" s="202"/>
    </row>
    <row r="120" spans="1:7" ht="15" customHeight="1" x14ac:dyDescent="0.2">
      <c r="A120" s="202"/>
      <c r="B120" s="202"/>
      <c r="C120" s="202"/>
      <c r="D120" s="202"/>
      <c r="E120" s="202"/>
    </row>
    <row r="121" spans="1:7" ht="15" customHeight="1" x14ac:dyDescent="0.2">
      <c r="A121" s="202"/>
      <c r="B121" s="202"/>
      <c r="C121" s="202"/>
      <c r="D121" s="202"/>
      <c r="E121" s="202"/>
    </row>
    <row r="122" spans="1:7" ht="15" customHeight="1" x14ac:dyDescent="0.2">
      <c r="A122" s="202"/>
      <c r="B122" s="202"/>
      <c r="C122" s="202"/>
      <c r="D122" s="202"/>
      <c r="E122" s="202"/>
    </row>
    <row r="123" spans="1:7" ht="15" customHeight="1" x14ac:dyDescent="0.2">
      <c r="A123" s="202"/>
      <c r="B123" s="202"/>
      <c r="C123" s="202"/>
      <c r="D123" s="202"/>
      <c r="E123" s="202"/>
    </row>
    <row r="124" spans="1:7" ht="15" customHeight="1" x14ac:dyDescent="0.2">
      <c r="A124" s="202"/>
      <c r="B124" s="202"/>
      <c r="C124" s="202"/>
      <c r="D124" s="202"/>
      <c r="E124" s="202"/>
    </row>
    <row r="125" spans="1:7" ht="15" customHeight="1" x14ac:dyDescent="0.2">
      <c r="A125" s="202"/>
      <c r="B125" s="202"/>
      <c r="C125" s="202"/>
      <c r="D125" s="202"/>
      <c r="E125" s="202"/>
    </row>
    <row r="126" spans="1:7" ht="15" customHeight="1" x14ac:dyDescent="0.2">
      <c r="A126" s="202"/>
      <c r="B126" s="202"/>
      <c r="C126" s="202"/>
      <c r="D126" s="202"/>
      <c r="E126" s="202"/>
    </row>
    <row r="127" spans="1:7" ht="15" customHeight="1" x14ac:dyDescent="0.2">
      <c r="A127" s="39"/>
      <c r="B127" s="97"/>
      <c r="C127" s="39"/>
      <c r="D127" s="39"/>
      <c r="E127" s="39"/>
    </row>
    <row r="128" spans="1:7" ht="15" customHeight="1" x14ac:dyDescent="0.25">
      <c r="A128" s="58" t="s">
        <v>1</v>
      </c>
      <c r="B128" s="59"/>
      <c r="C128" s="60"/>
      <c r="D128" s="60"/>
      <c r="E128" s="60"/>
    </row>
    <row r="129" spans="1:7" ht="15" customHeight="1" x14ac:dyDescent="0.2">
      <c r="A129" s="61" t="s">
        <v>73</v>
      </c>
      <c r="B129" s="60"/>
      <c r="C129" s="60"/>
      <c r="D129" s="60"/>
      <c r="E129" s="75" t="s">
        <v>74</v>
      </c>
    </row>
    <row r="130" spans="1:7" ht="15" customHeight="1" x14ac:dyDescent="0.25">
      <c r="A130" s="43"/>
      <c r="B130" s="98"/>
      <c r="C130" s="41"/>
      <c r="D130" s="41"/>
      <c r="E130" s="44"/>
    </row>
    <row r="131" spans="1:7" ht="15" customHeight="1" x14ac:dyDescent="0.2">
      <c r="B131" s="46" t="s">
        <v>67</v>
      </c>
      <c r="C131" s="46" t="s">
        <v>49</v>
      </c>
      <c r="D131" s="47" t="s">
        <v>50</v>
      </c>
      <c r="E131" s="48" t="s">
        <v>51</v>
      </c>
    </row>
    <row r="132" spans="1:7" ht="15" customHeight="1" x14ac:dyDescent="0.2">
      <c r="B132" s="99">
        <v>106515974</v>
      </c>
      <c r="C132" s="100"/>
      <c r="D132" s="101" t="s">
        <v>75</v>
      </c>
      <c r="E132" s="90">
        <v>2461943.7799999998</v>
      </c>
    </row>
    <row r="133" spans="1:7" ht="15" customHeight="1" x14ac:dyDescent="0.2">
      <c r="B133" s="102"/>
      <c r="C133" s="55" t="s">
        <v>53</v>
      </c>
      <c r="D133" s="56"/>
      <c r="E133" s="57">
        <f>SUM(E132:E132)</f>
        <v>2461943.7799999998</v>
      </c>
    </row>
    <row r="134" spans="1:7" ht="15" customHeight="1" x14ac:dyDescent="0.2"/>
    <row r="135" spans="1:7" ht="15" customHeight="1" x14ac:dyDescent="0.25">
      <c r="A135" s="40" t="s">
        <v>16</v>
      </c>
      <c r="B135" s="41"/>
      <c r="C135" s="41"/>
      <c r="D135" s="41"/>
      <c r="E135" s="41"/>
    </row>
    <row r="136" spans="1:7" ht="15" customHeight="1" x14ac:dyDescent="0.2">
      <c r="A136" s="42" t="s">
        <v>47</v>
      </c>
      <c r="B136" s="41"/>
      <c r="C136" s="41"/>
      <c r="D136" s="41"/>
      <c r="E136" s="83" t="s">
        <v>48</v>
      </c>
    </row>
    <row r="137" spans="1:7" ht="15" customHeight="1" x14ac:dyDescent="0.2"/>
    <row r="138" spans="1:7" ht="15" customHeight="1" x14ac:dyDescent="0.2">
      <c r="C138" s="46" t="s">
        <v>49</v>
      </c>
      <c r="D138" s="47" t="s">
        <v>50</v>
      </c>
      <c r="E138" s="48" t="s">
        <v>51</v>
      </c>
    </row>
    <row r="139" spans="1:7" ht="15" customHeight="1" x14ac:dyDescent="0.2">
      <c r="C139" s="79"/>
      <c r="D139" s="101" t="s">
        <v>76</v>
      </c>
      <c r="E139" s="90">
        <v>2392928.62</v>
      </c>
    </row>
    <row r="140" spans="1:7" ht="15" customHeight="1" x14ac:dyDescent="0.2">
      <c r="C140" s="55" t="s">
        <v>53</v>
      </c>
      <c r="D140" s="56"/>
      <c r="E140" s="57">
        <f>SUM(E139:E139)</f>
        <v>2392928.62</v>
      </c>
    </row>
    <row r="141" spans="1:7" ht="15" customHeight="1" x14ac:dyDescent="0.2"/>
    <row r="142" spans="1:7" ht="15" customHeight="1" x14ac:dyDescent="0.2">
      <c r="C142" s="65" t="s">
        <v>49</v>
      </c>
      <c r="D142" s="77" t="s">
        <v>54</v>
      </c>
      <c r="E142" s="65" t="s">
        <v>51</v>
      </c>
    </row>
    <row r="143" spans="1:7" ht="15" customHeight="1" x14ac:dyDescent="0.2">
      <c r="C143" s="68">
        <v>6409</v>
      </c>
      <c r="D143" s="69" t="s">
        <v>55</v>
      </c>
      <c r="E143" s="90">
        <v>69015.16</v>
      </c>
    </row>
    <row r="144" spans="1:7" ht="15" customHeight="1" x14ac:dyDescent="0.2">
      <c r="C144" s="71" t="s">
        <v>53</v>
      </c>
      <c r="D144" s="113"/>
      <c r="E144" s="114">
        <f>SUM(E143:E143)</f>
        <v>69015.16</v>
      </c>
      <c r="G144" s="149">
        <f>+E140+E144</f>
        <v>2461943.7800000003</v>
      </c>
    </row>
    <row r="145" spans="1:5" ht="15" customHeight="1" x14ac:dyDescent="0.2"/>
    <row r="146" spans="1:5" ht="15" customHeight="1" x14ac:dyDescent="0.2"/>
    <row r="147" spans="1:5" ht="15" customHeight="1" x14ac:dyDescent="0.25">
      <c r="A147" s="38" t="s">
        <v>211</v>
      </c>
    </row>
    <row r="148" spans="1:5" ht="15" customHeight="1" x14ac:dyDescent="0.2">
      <c r="A148" s="201" t="s">
        <v>45</v>
      </c>
      <c r="B148" s="201"/>
      <c r="C148" s="201"/>
      <c r="D148" s="201"/>
      <c r="E148" s="201"/>
    </row>
    <row r="149" spans="1:5" ht="15" customHeight="1" x14ac:dyDescent="0.2">
      <c r="A149" s="202" t="s">
        <v>212</v>
      </c>
      <c r="B149" s="202"/>
      <c r="C149" s="202"/>
      <c r="D149" s="202"/>
      <c r="E149" s="202"/>
    </row>
    <row r="150" spans="1:5" ht="15" customHeight="1" x14ac:dyDescent="0.2">
      <c r="A150" s="202"/>
      <c r="B150" s="202"/>
      <c r="C150" s="202"/>
      <c r="D150" s="202"/>
      <c r="E150" s="202"/>
    </row>
    <row r="151" spans="1:5" ht="15" customHeight="1" x14ac:dyDescent="0.2">
      <c r="A151" s="202"/>
      <c r="B151" s="202"/>
      <c r="C151" s="202"/>
      <c r="D151" s="202"/>
      <c r="E151" s="202"/>
    </row>
    <row r="152" spans="1:5" ht="15" customHeight="1" x14ac:dyDescent="0.2">
      <c r="A152" s="202"/>
      <c r="B152" s="202"/>
      <c r="C152" s="202"/>
      <c r="D152" s="202"/>
      <c r="E152" s="202"/>
    </row>
    <row r="153" spans="1:5" ht="15" customHeight="1" x14ac:dyDescent="0.2">
      <c r="A153" s="202"/>
      <c r="B153" s="202"/>
      <c r="C153" s="202"/>
      <c r="D153" s="202"/>
      <c r="E153" s="202"/>
    </row>
    <row r="154" spans="1:5" ht="15" customHeight="1" x14ac:dyDescent="0.2">
      <c r="A154" s="202"/>
      <c r="B154" s="202"/>
      <c r="C154" s="202"/>
      <c r="D154" s="202"/>
      <c r="E154" s="202"/>
    </row>
    <row r="155" spans="1:5" ht="15" customHeight="1" x14ac:dyDescent="0.2">
      <c r="A155" s="202"/>
      <c r="B155" s="202"/>
      <c r="C155" s="202"/>
      <c r="D155" s="202"/>
      <c r="E155" s="202"/>
    </row>
    <row r="156" spans="1:5" ht="15" customHeight="1" x14ac:dyDescent="0.2">
      <c r="A156" s="202"/>
      <c r="B156" s="202"/>
      <c r="C156" s="202"/>
      <c r="D156" s="202"/>
      <c r="E156" s="202"/>
    </row>
    <row r="157" spans="1:5" ht="15" customHeight="1" x14ac:dyDescent="0.25">
      <c r="A157" s="58" t="s">
        <v>1</v>
      </c>
      <c r="B157" s="59"/>
      <c r="C157" s="60"/>
      <c r="D157" s="60"/>
      <c r="E157" s="60"/>
    </row>
    <row r="158" spans="1:5" ht="15" customHeight="1" x14ac:dyDescent="0.2">
      <c r="A158" s="61" t="s">
        <v>73</v>
      </c>
      <c r="B158" s="60"/>
      <c r="C158" s="60"/>
      <c r="D158" s="60"/>
      <c r="E158" s="75" t="s">
        <v>74</v>
      </c>
    </row>
    <row r="159" spans="1:5" ht="15" customHeight="1" x14ac:dyDescent="0.25">
      <c r="A159" s="43"/>
      <c r="B159" s="98"/>
      <c r="C159" s="41"/>
      <c r="D159" s="41"/>
      <c r="E159" s="44"/>
    </row>
    <row r="160" spans="1:5" ht="15" customHeight="1" x14ac:dyDescent="0.2">
      <c r="B160" s="46" t="s">
        <v>67</v>
      </c>
      <c r="C160" s="46" t="s">
        <v>49</v>
      </c>
      <c r="D160" s="47" t="s">
        <v>50</v>
      </c>
      <c r="E160" s="48" t="s">
        <v>51</v>
      </c>
    </row>
    <row r="161" spans="1:5" ht="15" customHeight="1" x14ac:dyDescent="0.2">
      <c r="B161" s="99">
        <v>106515974</v>
      </c>
      <c r="C161" s="100"/>
      <c r="D161" s="101" t="s">
        <v>75</v>
      </c>
      <c r="E161" s="90">
        <v>5720791.6500000004</v>
      </c>
    </row>
    <row r="162" spans="1:5" ht="15" customHeight="1" x14ac:dyDescent="0.2">
      <c r="B162" s="102"/>
      <c r="C162" s="55" t="s">
        <v>53</v>
      </c>
      <c r="D162" s="56"/>
      <c r="E162" s="57">
        <f>SUM(E161:E161)</f>
        <v>5720791.6500000004</v>
      </c>
    </row>
    <row r="163" spans="1:5" ht="15" customHeight="1" x14ac:dyDescent="0.2"/>
    <row r="164" spans="1:5" ht="15" customHeight="1" x14ac:dyDescent="0.25">
      <c r="A164" s="40" t="s">
        <v>16</v>
      </c>
      <c r="B164" s="41"/>
      <c r="C164" s="41"/>
      <c r="D164" s="41"/>
      <c r="E164" s="41"/>
    </row>
    <row r="165" spans="1:5" ht="15" customHeight="1" x14ac:dyDescent="0.2">
      <c r="A165" s="42" t="s">
        <v>47</v>
      </c>
      <c r="B165" s="41"/>
      <c r="C165" s="41"/>
      <c r="D165" s="41"/>
      <c r="E165" s="83" t="s">
        <v>48</v>
      </c>
    </row>
    <row r="166" spans="1:5" ht="15" customHeight="1" x14ac:dyDescent="0.2"/>
    <row r="167" spans="1:5" ht="15" customHeight="1" x14ac:dyDescent="0.2">
      <c r="C167" s="46" t="s">
        <v>49</v>
      </c>
      <c r="D167" s="47" t="s">
        <v>50</v>
      </c>
      <c r="E167" s="48" t="s">
        <v>51</v>
      </c>
    </row>
    <row r="168" spans="1:5" ht="15" customHeight="1" x14ac:dyDescent="0.2">
      <c r="C168" s="79"/>
      <c r="D168" s="101" t="s">
        <v>76</v>
      </c>
      <c r="E168" s="90">
        <v>5720791.6500000004</v>
      </c>
    </row>
    <row r="169" spans="1:5" ht="15" customHeight="1" x14ac:dyDescent="0.2">
      <c r="C169" s="55" t="s">
        <v>53</v>
      </c>
      <c r="D169" s="56"/>
      <c r="E169" s="57">
        <f>SUM(E168:E168)</f>
        <v>5720791.6500000004</v>
      </c>
    </row>
    <row r="170" spans="1:5" ht="15" customHeight="1" x14ac:dyDescent="0.2"/>
    <row r="171" spans="1:5" ht="15" customHeight="1" x14ac:dyDescent="0.2"/>
    <row r="172" spans="1:5" ht="15" customHeight="1" x14ac:dyDescent="0.25">
      <c r="A172" s="38" t="s">
        <v>213</v>
      </c>
    </row>
    <row r="173" spans="1:5" ht="15" customHeight="1" x14ac:dyDescent="0.2">
      <c r="A173" s="204" t="s">
        <v>78</v>
      </c>
      <c r="B173" s="204"/>
      <c r="C173" s="204"/>
      <c r="D173" s="204"/>
      <c r="E173" s="204"/>
    </row>
    <row r="174" spans="1:5" ht="15" customHeight="1" x14ac:dyDescent="0.2">
      <c r="A174" s="201" t="s">
        <v>214</v>
      </c>
      <c r="B174" s="201"/>
      <c r="C174" s="201"/>
      <c r="D174" s="201"/>
      <c r="E174" s="201"/>
    </row>
    <row r="175" spans="1:5" ht="15" customHeight="1" x14ac:dyDescent="0.2">
      <c r="A175" s="203" t="s">
        <v>215</v>
      </c>
      <c r="B175" s="203"/>
      <c r="C175" s="203"/>
      <c r="D175" s="203"/>
      <c r="E175" s="203"/>
    </row>
    <row r="176" spans="1:5" ht="15" customHeight="1" x14ac:dyDescent="0.2">
      <c r="A176" s="203"/>
      <c r="B176" s="203"/>
      <c r="C176" s="203"/>
      <c r="D176" s="203"/>
      <c r="E176" s="203"/>
    </row>
    <row r="177" spans="1:5" ht="15" customHeight="1" x14ac:dyDescent="0.2">
      <c r="A177" s="203"/>
      <c r="B177" s="203"/>
      <c r="C177" s="203"/>
      <c r="D177" s="203"/>
      <c r="E177" s="203"/>
    </row>
    <row r="178" spans="1:5" ht="15" customHeight="1" x14ac:dyDescent="0.2">
      <c r="A178" s="203"/>
      <c r="B178" s="203"/>
      <c r="C178" s="203"/>
      <c r="D178" s="203"/>
      <c r="E178" s="203"/>
    </row>
    <row r="179" spans="1:5" ht="15" customHeight="1" x14ac:dyDescent="0.2">
      <c r="A179" s="203"/>
      <c r="B179" s="203"/>
      <c r="C179" s="203"/>
      <c r="D179" s="203"/>
      <c r="E179" s="203"/>
    </row>
    <row r="180" spans="1:5" ht="15" customHeight="1" x14ac:dyDescent="0.2">
      <c r="A180" s="203"/>
      <c r="B180" s="203"/>
      <c r="C180" s="203"/>
      <c r="D180" s="203"/>
      <c r="E180" s="203"/>
    </row>
    <row r="181" spans="1:5" ht="15" customHeight="1" x14ac:dyDescent="0.2">
      <c r="A181" s="203"/>
      <c r="B181" s="203"/>
      <c r="C181" s="203"/>
      <c r="D181" s="203"/>
      <c r="E181" s="203"/>
    </row>
    <row r="182" spans="1:5" ht="15" customHeight="1" x14ac:dyDescent="0.2"/>
    <row r="183" spans="1:5" ht="15" customHeight="1" x14ac:dyDescent="0.25">
      <c r="A183" s="58" t="s">
        <v>1</v>
      </c>
      <c r="B183" s="41"/>
      <c r="C183" s="41"/>
      <c r="D183" s="41"/>
      <c r="E183" s="41"/>
    </row>
    <row r="184" spans="1:5" ht="15" customHeight="1" x14ac:dyDescent="0.2">
      <c r="A184" s="74" t="s">
        <v>80</v>
      </c>
      <c r="B184" s="41"/>
      <c r="C184" s="41"/>
      <c r="D184" s="41"/>
      <c r="E184" s="83" t="s">
        <v>81</v>
      </c>
    </row>
    <row r="185" spans="1:5" ht="15" customHeight="1" x14ac:dyDescent="0.25">
      <c r="A185" s="40"/>
      <c r="B185" s="43"/>
      <c r="C185" s="41"/>
      <c r="D185" s="41"/>
      <c r="E185" s="44"/>
    </row>
    <row r="186" spans="1:5" ht="15" customHeight="1" x14ac:dyDescent="0.2">
      <c r="B186" s="46" t="s">
        <v>67</v>
      </c>
      <c r="C186" s="46" t="s">
        <v>49</v>
      </c>
      <c r="D186" s="47" t="s">
        <v>50</v>
      </c>
      <c r="E186" s="65" t="s">
        <v>51</v>
      </c>
    </row>
    <row r="187" spans="1:5" ht="15" customHeight="1" x14ac:dyDescent="0.2">
      <c r="B187" s="103">
        <v>104113013</v>
      </c>
      <c r="C187" s="51"/>
      <c r="D187" s="104" t="s">
        <v>82</v>
      </c>
      <c r="E187" s="53">
        <v>228296</v>
      </c>
    </row>
    <row r="188" spans="1:5" ht="15" customHeight="1" x14ac:dyDescent="0.2">
      <c r="B188" s="103">
        <v>104513013</v>
      </c>
      <c r="C188" s="51"/>
      <c r="D188" s="104" t="s">
        <v>82</v>
      </c>
      <c r="E188" s="53">
        <v>1940515</v>
      </c>
    </row>
    <row r="189" spans="1:5" ht="15" customHeight="1" x14ac:dyDescent="0.2">
      <c r="B189" s="105"/>
      <c r="C189" s="55" t="s">
        <v>53</v>
      </c>
      <c r="D189" s="56"/>
      <c r="E189" s="57">
        <f>SUM(E187:E188)</f>
        <v>2168811</v>
      </c>
    </row>
    <row r="190" spans="1:5" ht="15" customHeight="1" x14ac:dyDescent="0.2"/>
    <row r="191" spans="1:5" ht="15" customHeight="1" x14ac:dyDescent="0.25">
      <c r="A191" s="40" t="s">
        <v>16</v>
      </c>
      <c r="B191" s="41"/>
      <c r="C191" s="41"/>
      <c r="D191" s="41"/>
      <c r="E191" s="41"/>
    </row>
    <row r="192" spans="1:5" ht="15" customHeight="1" x14ac:dyDescent="0.2">
      <c r="A192" s="74" t="s">
        <v>80</v>
      </c>
      <c r="B192" s="41"/>
      <c r="C192" s="41"/>
      <c r="D192" s="41"/>
      <c r="E192" s="83" t="s">
        <v>81</v>
      </c>
    </row>
    <row r="193" spans="1:5" ht="15" customHeight="1" x14ac:dyDescent="0.25">
      <c r="A193" s="40"/>
      <c r="B193" s="43"/>
      <c r="C193" s="41"/>
      <c r="D193" s="41"/>
      <c r="E193" s="44"/>
    </row>
    <row r="194" spans="1:5" ht="15" customHeight="1" x14ac:dyDescent="0.2">
      <c r="A194" s="106"/>
      <c r="B194" s="45"/>
      <c r="C194" s="46" t="s">
        <v>49</v>
      </c>
      <c r="D194" s="47" t="s">
        <v>54</v>
      </c>
      <c r="E194" s="65" t="s">
        <v>51</v>
      </c>
    </row>
    <row r="195" spans="1:5" ht="15" customHeight="1" x14ac:dyDescent="0.2">
      <c r="A195" s="49"/>
      <c r="B195" s="50"/>
      <c r="C195" s="51">
        <v>6172</v>
      </c>
      <c r="D195" s="69" t="s">
        <v>61</v>
      </c>
      <c r="E195" s="53">
        <v>2168811</v>
      </c>
    </row>
    <row r="196" spans="1:5" ht="15" customHeight="1" x14ac:dyDescent="0.2">
      <c r="A196" s="54"/>
      <c r="B196" s="107"/>
      <c r="C196" s="55" t="s">
        <v>53</v>
      </c>
      <c r="D196" s="56"/>
      <c r="E196" s="57">
        <f>SUM(E195:E195)</f>
        <v>2168811</v>
      </c>
    </row>
    <row r="197" spans="1:5" ht="15" customHeight="1" x14ac:dyDescent="0.2"/>
    <row r="198" spans="1:5" ht="15" customHeight="1" x14ac:dyDescent="0.2"/>
    <row r="199" spans="1:5" ht="15" customHeight="1" x14ac:dyDescent="0.25">
      <c r="A199" s="38" t="s">
        <v>216</v>
      </c>
    </row>
    <row r="200" spans="1:5" ht="15" customHeight="1" x14ac:dyDescent="0.2">
      <c r="A200" s="201" t="s">
        <v>45</v>
      </c>
      <c r="B200" s="201"/>
      <c r="C200" s="201"/>
      <c r="D200" s="201"/>
      <c r="E200" s="201"/>
    </row>
    <row r="201" spans="1:5" ht="15" customHeight="1" x14ac:dyDescent="0.2">
      <c r="A201" s="202" t="s">
        <v>536</v>
      </c>
      <c r="B201" s="202"/>
      <c r="C201" s="202"/>
      <c r="D201" s="202"/>
      <c r="E201" s="202"/>
    </row>
    <row r="202" spans="1:5" ht="15" customHeight="1" x14ac:dyDescent="0.2">
      <c r="A202" s="202"/>
      <c r="B202" s="202"/>
      <c r="C202" s="202"/>
      <c r="D202" s="202"/>
      <c r="E202" s="202"/>
    </row>
    <row r="203" spans="1:5" ht="15" customHeight="1" x14ac:dyDescent="0.2">
      <c r="A203" s="202"/>
      <c r="B203" s="202"/>
      <c r="C203" s="202"/>
      <c r="D203" s="202"/>
      <c r="E203" s="202"/>
    </row>
    <row r="204" spans="1:5" ht="15" customHeight="1" x14ac:dyDescent="0.2">
      <c r="A204" s="202"/>
      <c r="B204" s="202"/>
      <c r="C204" s="202"/>
      <c r="D204" s="202"/>
      <c r="E204" s="202"/>
    </row>
    <row r="205" spans="1:5" ht="15" customHeight="1" x14ac:dyDescent="0.2">
      <c r="A205" s="202"/>
      <c r="B205" s="202"/>
      <c r="C205" s="202"/>
      <c r="D205" s="202"/>
      <c r="E205" s="202"/>
    </row>
    <row r="206" spans="1:5" ht="15" customHeight="1" x14ac:dyDescent="0.2">
      <c r="A206" s="202"/>
      <c r="B206" s="202"/>
      <c r="C206" s="202"/>
      <c r="D206" s="202"/>
      <c r="E206" s="202"/>
    </row>
    <row r="207" spans="1:5" ht="15" customHeight="1" x14ac:dyDescent="0.2">
      <c r="A207" s="202"/>
      <c r="B207" s="202"/>
      <c r="C207" s="202"/>
      <c r="D207" s="202"/>
      <c r="E207" s="202"/>
    </row>
    <row r="208" spans="1:5" ht="15" customHeight="1" x14ac:dyDescent="0.2">
      <c r="A208" s="108"/>
      <c r="B208" s="108"/>
      <c r="C208" s="108"/>
      <c r="D208" s="108"/>
      <c r="E208" s="108"/>
    </row>
    <row r="209" spans="1:5" ht="15" customHeight="1" x14ac:dyDescent="0.25">
      <c r="A209" s="40" t="s">
        <v>1</v>
      </c>
      <c r="B209" s="41"/>
      <c r="C209" s="41"/>
      <c r="D209" s="41"/>
      <c r="E209" s="41"/>
    </row>
    <row r="210" spans="1:5" ht="15" customHeight="1" x14ac:dyDescent="0.2">
      <c r="A210" s="42" t="s">
        <v>47</v>
      </c>
      <c r="E210" t="s">
        <v>48</v>
      </c>
    </row>
    <row r="211" spans="1:5" ht="15" customHeight="1" x14ac:dyDescent="0.25">
      <c r="B211" s="40"/>
      <c r="C211" s="41"/>
      <c r="D211" s="41"/>
      <c r="E211" s="44"/>
    </row>
    <row r="212" spans="1:5" ht="15" customHeight="1" x14ac:dyDescent="0.2">
      <c r="A212" s="45"/>
      <c r="B212" s="45"/>
      <c r="C212" s="46" t="s">
        <v>49</v>
      </c>
      <c r="D212" s="47" t="s">
        <v>50</v>
      </c>
      <c r="E212" s="65" t="s">
        <v>51</v>
      </c>
    </row>
    <row r="213" spans="1:5" ht="15" customHeight="1" x14ac:dyDescent="0.2">
      <c r="A213" s="67"/>
      <c r="B213" s="109"/>
      <c r="C213" s="68"/>
      <c r="D213" s="101" t="s">
        <v>91</v>
      </c>
      <c r="E213" s="90">
        <f>73507.5+17249.76+35498182.79</f>
        <v>35588940.049999997</v>
      </c>
    </row>
    <row r="214" spans="1:5" ht="15" customHeight="1" x14ac:dyDescent="0.2">
      <c r="A214" s="67"/>
      <c r="B214" s="109"/>
      <c r="C214" s="71" t="s">
        <v>53</v>
      </c>
      <c r="D214" s="92"/>
      <c r="E214" s="93">
        <f>SUM(E213:E213)</f>
        <v>35588940.049999997</v>
      </c>
    </row>
    <row r="215" spans="1:5" ht="15" customHeight="1" x14ac:dyDescent="0.2"/>
    <row r="216" spans="1:5" ht="15" customHeight="1" x14ac:dyDescent="0.25">
      <c r="A216" s="58" t="s">
        <v>16</v>
      </c>
      <c r="B216" s="60"/>
      <c r="C216" s="60"/>
      <c r="D216" s="43"/>
      <c r="E216" s="43"/>
    </row>
    <row r="217" spans="1:5" ht="15" customHeight="1" x14ac:dyDescent="0.2">
      <c r="A217" s="61" t="s">
        <v>73</v>
      </c>
      <c r="B217" s="41"/>
      <c r="C217" s="41"/>
      <c r="D217" s="41"/>
      <c r="E217" s="83" t="s">
        <v>96</v>
      </c>
    </row>
    <row r="218" spans="1:5" ht="15" customHeight="1" x14ac:dyDescent="0.2">
      <c r="A218" s="62"/>
      <c r="B218" s="110"/>
      <c r="C218" s="60"/>
      <c r="D218" s="62"/>
      <c r="E218" s="111"/>
    </row>
    <row r="219" spans="1:5" ht="15" customHeight="1" x14ac:dyDescent="0.2">
      <c r="B219" s="45"/>
      <c r="C219" s="65" t="s">
        <v>49</v>
      </c>
      <c r="D219" s="77" t="s">
        <v>54</v>
      </c>
      <c r="E219" s="65" t="s">
        <v>51</v>
      </c>
    </row>
    <row r="220" spans="1:5" ht="15" customHeight="1" x14ac:dyDescent="0.2">
      <c r="B220" s="112"/>
      <c r="C220" s="68">
        <v>2212</v>
      </c>
      <c r="D220" s="69" t="s">
        <v>93</v>
      </c>
      <c r="E220" s="90">
        <f>69423.75+4083.75+16291.44+958.32+33526061.52+1972121.27</f>
        <v>35588940.050000004</v>
      </c>
    </row>
    <row r="221" spans="1:5" ht="15" customHeight="1" x14ac:dyDescent="0.2">
      <c r="B221" s="107"/>
      <c r="C221" s="71" t="s">
        <v>53</v>
      </c>
      <c r="D221" s="113"/>
      <c r="E221" s="114">
        <f>SUM(E220:E220)</f>
        <v>35588940.050000004</v>
      </c>
    </row>
    <row r="222" spans="1:5" ht="15" customHeight="1" x14ac:dyDescent="0.2"/>
    <row r="223" spans="1:5" ht="15" customHeight="1" x14ac:dyDescent="0.2"/>
    <row r="224" spans="1:5" ht="15" customHeight="1" x14ac:dyDescent="0.25">
      <c r="A224" s="38" t="s">
        <v>217</v>
      </c>
    </row>
    <row r="225" spans="1:5" ht="15" customHeight="1" x14ac:dyDescent="0.2">
      <c r="A225" s="201" t="s">
        <v>45</v>
      </c>
      <c r="B225" s="201"/>
      <c r="C225" s="201"/>
      <c r="D225" s="201"/>
      <c r="E225" s="201"/>
    </row>
    <row r="226" spans="1:5" ht="15" customHeight="1" x14ac:dyDescent="0.2">
      <c r="A226" s="202" t="s">
        <v>537</v>
      </c>
      <c r="B226" s="202"/>
      <c r="C226" s="202"/>
      <c r="D226" s="202"/>
      <c r="E226" s="202"/>
    </row>
    <row r="227" spans="1:5" ht="15" customHeight="1" x14ac:dyDescent="0.2">
      <c r="A227" s="202"/>
      <c r="B227" s="202"/>
      <c r="C227" s="202"/>
      <c r="D227" s="202"/>
      <c r="E227" s="202"/>
    </row>
    <row r="228" spans="1:5" ht="15" customHeight="1" x14ac:dyDescent="0.2">
      <c r="A228" s="202"/>
      <c r="B228" s="202"/>
      <c r="C228" s="202"/>
      <c r="D228" s="202"/>
      <c r="E228" s="202"/>
    </row>
    <row r="229" spans="1:5" ht="15" customHeight="1" x14ac:dyDescent="0.2">
      <c r="A229" s="202"/>
      <c r="B229" s="202"/>
      <c r="C229" s="202"/>
      <c r="D229" s="202"/>
      <c r="E229" s="202"/>
    </row>
    <row r="230" spans="1:5" ht="15" customHeight="1" x14ac:dyDescent="0.2">
      <c r="A230" s="202"/>
      <c r="B230" s="202"/>
      <c r="C230" s="202"/>
      <c r="D230" s="202"/>
      <c r="E230" s="202"/>
    </row>
    <row r="231" spans="1:5" ht="15" customHeight="1" x14ac:dyDescent="0.2">
      <c r="A231" s="202"/>
      <c r="B231" s="202"/>
      <c r="C231" s="202"/>
      <c r="D231" s="202"/>
      <c r="E231" s="202"/>
    </row>
    <row r="232" spans="1:5" ht="15" customHeight="1" x14ac:dyDescent="0.2">
      <c r="A232" s="202"/>
      <c r="B232" s="202"/>
      <c r="C232" s="202"/>
      <c r="D232" s="202"/>
      <c r="E232" s="202"/>
    </row>
    <row r="233" spans="1:5" ht="15" customHeight="1" x14ac:dyDescent="0.2">
      <c r="A233" s="202"/>
      <c r="B233" s="202"/>
      <c r="C233" s="202"/>
      <c r="D233" s="202"/>
      <c r="E233" s="202"/>
    </row>
    <row r="234" spans="1:5" ht="15" customHeight="1" x14ac:dyDescent="0.2">
      <c r="A234" s="108"/>
      <c r="B234" s="108"/>
      <c r="C234" s="108"/>
      <c r="D234" s="108"/>
      <c r="E234" s="108"/>
    </row>
    <row r="235" spans="1:5" ht="15" customHeight="1" x14ac:dyDescent="0.25">
      <c r="A235" s="40" t="s">
        <v>1</v>
      </c>
      <c r="B235" s="41"/>
      <c r="C235" s="41"/>
      <c r="D235" s="41"/>
      <c r="E235" s="41"/>
    </row>
    <row r="236" spans="1:5" ht="15" customHeight="1" x14ac:dyDescent="0.2">
      <c r="A236" s="42" t="s">
        <v>47</v>
      </c>
      <c r="E236" t="s">
        <v>48</v>
      </c>
    </row>
    <row r="237" spans="1:5" ht="15" customHeight="1" x14ac:dyDescent="0.25">
      <c r="B237" s="40"/>
      <c r="C237" s="41"/>
      <c r="D237" s="41"/>
      <c r="E237" s="44"/>
    </row>
    <row r="238" spans="1:5" ht="15" customHeight="1" x14ac:dyDescent="0.2">
      <c r="A238" s="45"/>
      <c r="B238" s="45"/>
      <c r="C238" s="46" t="s">
        <v>49</v>
      </c>
      <c r="D238" s="47" t="s">
        <v>50</v>
      </c>
      <c r="E238" s="65" t="s">
        <v>51</v>
      </c>
    </row>
    <row r="239" spans="1:5" ht="15" customHeight="1" x14ac:dyDescent="0.2">
      <c r="A239" s="67"/>
      <c r="B239" s="109"/>
      <c r="C239" s="68"/>
      <c r="D239" s="101" t="s">
        <v>91</v>
      </c>
      <c r="E239" s="90">
        <v>7538770.8600000003</v>
      </c>
    </row>
    <row r="240" spans="1:5" ht="15" customHeight="1" x14ac:dyDescent="0.2">
      <c r="A240" s="67"/>
      <c r="B240" s="109"/>
      <c r="C240" s="71" t="s">
        <v>53</v>
      </c>
      <c r="D240" s="92"/>
      <c r="E240" s="93">
        <f>SUM(E239:E239)</f>
        <v>7538770.8600000003</v>
      </c>
    </row>
    <row r="241" spans="1:5" ht="15" customHeight="1" x14ac:dyDescent="0.2"/>
    <row r="242" spans="1:5" ht="15" customHeight="1" x14ac:dyDescent="0.25">
      <c r="A242" s="58" t="s">
        <v>16</v>
      </c>
      <c r="B242" s="60"/>
      <c r="C242" s="60"/>
      <c r="D242" s="43"/>
      <c r="E242" s="43"/>
    </row>
    <row r="243" spans="1:5" ht="15" customHeight="1" x14ac:dyDescent="0.2">
      <c r="A243" s="61" t="s">
        <v>73</v>
      </c>
      <c r="B243" s="41"/>
      <c r="C243" s="41"/>
      <c r="D243" s="41"/>
      <c r="E243" s="83" t="s">
        <v>96</v>
      </c>
    </row>
    <row r="244" spans="1:5" ht="15" customHeight="1" x14ac:dyDescent="0.2">
      <c r="A244" s="62"/>
      <c r="B244" s="110"/>
      <c r="C244" s="60"/>
      <c r="D244" s="62"/>
      <c r="E244" s="111"/>
    </row>
    <row r="245" spans="1:5" ht="15" customHeight="1" x14ac:dyDescent="0.2">
      <c r="B245" s="45"/>
      <c r="C245" s="65" t="s">
        <v>49</v>
      </c>
      <c r="D245" s="77" t="s">
        <v>54</v>
      </c>
      <c r="E245" s="65" t="s">
        <v>51</v>
      </c>
    </row>
    <row r="246" spans="1:5" ht="15" customHeight="1" x14ac:dyDescent="0.2">
      <c r="B246" s="112"/>
      <c r="C246" s="68">
        <v>2212</v>
      </c>
      <c r="D246" s="69" t="s">
        <v>93</v>
      </c>
      <c r="E246" s="90">
        <f>7119950.26+418820.6</f>
        <v>7538770.8599999994</v>
      </c>
    </row>
    <row r="247" spans="1:5" ht="15" customHeight="1" x14ac:dyDescent="0.2">
      <c r="B247" s="107"/>
      <c r="C247" s="71" t="s">
        <v>53</v>
      </c>
      <c r="D247" s="113"/>
      <c r="E247" s="93">
        <f>SUM(E246:E246)</f>
        <v>7538770.8599999994</v>
      </c>
    </row>
    <row r="248" spans="1:5" ht="15" customHeight="1" x14ac:dyDescent="0.2"/>
    <row r="249" spans="1:5" ht="15" customHeight="1" x14ac:dyDescent="0.2"/>
    <row r="250" spans="1:5" ht="15" customHeight="1" x14ac:dyDescent="0.25">
      <c r="A250" s="38" t="s">
        <v>218</v>
      </c>
    </row>
    <row r="251" spans="1:5" ht="15" customHeight="1" x14ac:dyDescent="0.2">
      <c r="A251" s="201" t="s">
        <v>45</v>
      </c>
      <c r="B251" s="201"/>
      <c r="C251" s="201"/>
      <c r="D251" s="201"/>
      <c r="E251" s="201"/>
    </row>
    <row r="252" spans="1:5" ht="15" customHeight="1" x14ac:dyDescent="0.2">
      <c r="A252" s="202" t="s">
        <v>538</v>
      </c>
      <c r="B252" s="202"/>
      <c r="C252" s="202"/>
      <c r="D252" s="202"/>
      <c r="E252" s="202"/>
    </row>
    <row r="253" spans="1:5" ht="15" customHeight="1" x14ac:dyDescent="0.2">
      <c r="A253" s="202"/>
      <c r="B253" s="202"/>
      <c r="C253" s="202"/>
      <c r="D253" s="202"/>
      <c r="E253" s="202"/>
    </row>
    <row r="254" spans="1:5" ht="15" customHeight="1" x14ac:dyDescent="0.2">
      <c r="A254" s="202"/>
      <c r="B254" s="202"/>
      <c r="C254" s="202"/>
      <c r="D254" s="202"/>
      <c r="E254" s="202"/>
    </row>
    <row r="255" spans="1:5" ht="15" customHeight="1" x14ac:dyDescent="0.2">
      <c r="A255" s="202"/>
      <c r="B255" s="202"/>
      <c r="C255" s="202"/>
      <c r="D255" s="202"/>
      <c r="E255" s="202"/>
    </row>
    <row r="256" spans="1:5" ht="15" customHeight="1" x14ac:dyDescent="0.2">
      <c r="A256" s="202"/>
      <c r="B256" s="202"/>
      <c r="C256" s="202"/>
      <c r="D256" s="202"/>
      <c r="E256" s="202"/>
    </row>
    <row r="257" spans="1:5" ht="15" customHeight="1" x14ac:dyDescent="0.2">
      <c r="A257" s="202"/>
      <c r="B257" s="202"/>
      <c r="C257" s="202"/>
      <c r="D257" s="202"/>
      <c r="E257" s="202"/>
    </row>
    <row r="258" spans="1:5" ht="15" customHeight="1" x14ac:dyDescent="0.2">
      <c r="A258" s="202"/>
      <c r="B258" s="202"/>
      <c r="C258" s="202"/>
      <c r="D258" s="202"/>
      <c r="E258" s="202"/>
    </row>
    <row r="259" spans="1:5" ht="15" customHeight="1" x14ac:dyDescent="0.2">
      <c r="A259" s="202"/>
      <c r="B259" s="202"/>
      <c r="C259" s="202"/>
      <c r="D259" s="202"/>
      <c r="E259" s="202"/>
    </row>
    <row r="260" spans="1:5" ht="15" customHeight="1" x14ac:dyDescent="0.2">
      <c r="A260" s="108"/>
      <c r="B260" s="108"/>
      <c r="C260" s="108"/>
      <c r="D260" s="108"/>
      <c r="E260" s="108"/>
    </row>
    <row r="261" spans="1:5" ht="15" customHeight="1" x14ac:dyDescent="0.25">
      <c r="A261" s="40" t="s">
        <v>1</v>
      </c>
      <c r="B261" s="41"/>
      <c r="C261" s="41"/>
      <c r="D261" s="41"/>
      <c r="E261" s="41"/>
    </row>
    <row r="262" spans="1:5" ht="15" customHeight="1" x14ac:dyDescent="0.2">
      <c r="A262" s="42" t="s">
        <v>47</v>
      </c>
      <c r="E262" t="s">
        <v>48</v>
      </c>
    </row>
    <row r="263" spans="1:5" ht="15" customHeight="1" x14ac:dyDescent="0.25">
      <c r="B263" s="40"/>
      <c r="C263" s="41"/>
      <c r="D263" s="41"/>
      <c r="E263" s="44"/>
    </row>
    <row r="264" spans="1:5" ht="15" customHeight="1" x14ac:dyDescent="0.2">
      <c r="A264" s="45"/>
      <c r="B264" s="45"/>
      <c r="C264" s="46" t="s">
        <v>49</v>
      </c>
      <c r="D264" s="47" t="s">
        <v>50</v>
      </c>
      <c r="E264" s="65" t="s">
        <v>51</v>
      </c>
    </row>
    <row r="265" spans="1:5" ht="15" customHeight="1" x14ac:dyDescent="0.2">
      <c r="A265" s="67"/>
      <c r="B265" s="109"/>
      <c r="C265" s="68"/>
      <c r="D265" s="101" t="s">
        <v>91</v>
      </c>
      <c r="E265" s="90">
        <v>8531.33</v>
      </c>
    </row>
    <row r="266" spans="1:5" ht="15" customHeight="1" x14ac:dyDescent="0.2">
      <c r="A266" s="67"/>
      <c r="B266" s="109"/>
      <c r="C266" s="71" t="s">
        <v>53</v>
      </c>
      <c r="D266" s="92"/>
      <c r="E266" s="93">
        <f>SUM(E265:E265)</f>
        <v>8531.33</v>
      </c>
    </row>
    <row r="267" spans="1:5" ht="15" customHeight="1" x14ac:dyDescent="0.2"/>
    <row r="268" spans="1:5" ht="15" customHeight="1" x14ac:dyDescent="0.25">
      <c r="A268" s="58" t="s">
        <v>16</v>
      </c>
      <c r="B268" s="60"/>
      <c r="C268" s="60"/>
      <c r="D268" s="43"/>
      <c r="E268" s="43"/>
    </row>
    <row r="269" spans="1:5" ht="15" customHeight="1" x14ac:dyDescent="0.2">
      <c r="A269" s="61" t="s">
        <v>73</v>
      </c>
      <c r="B269" s="41"/>
      <c r="C269" s="41"/>
      <c r="D269" s="41"/>
      <c r="E269" s="83" t="s">
        <v>74</v>
      </c>
    </row>
    <row r="270" spans="1:5" ht="15" customHeight="1" x14ac:dyDescent="0.2">
      <c r="A270" s="62"/>
      <c r="B270" s="110"/>
      <c r="C270" s="60"/>
      <c r="D270" s="62"/>
      <c r="E270" s="111"/>
    </row>
    <row r="271" spans="1:5" ht="15" customHeight="1" x14ac:dyDescent="0.2">
      <c r="B271" s="45"/>
      <c r="C271" s="65" t="s">
        <v>49</v>
      </c>
      <c r="D271" s="77" t="s">
        <v>54</v>
      </c>
      <c r="E271" s="65" t="s">
        <v>51</v>
      </c>
    </row>
    <row r="272" spans="1:5" ht="15" customHeight="1" x14ac:dyDescent="0.2">
      <c r="B272" s="112"/>
      <c r="C272" s="68">
        <v>3122</v>
      </c>
      <c r="D272" s="69" t="s">
        <v>93</v>
      </c>
      <c r="E272" s="90">
        <v>8531.33</v>
      </c>
    </row>
    <row r="273" spans="1:5" ht="15" customHeight="1" x14ac:dyDescent="0.2">
      <c r="B273" s="107"/>
      <c r="C273" s="71" t="s">
        <v>53</v>
      </c>
      <c r="D273" s="113"/>
      <c r="E273" s="114">
        <f>SUM(E272:E272)</f>
        <v>8531.33</v>
      </c>
    </row>
    <row r="274" spans="1:5" ht="15" customHeight="1" x14ac:dyDescent="0.25">
      <c r="A274" s="38"/>
    </row>
    <row r="275" spans="1:5" ht="15" customHeight="1" x14ac:dyDescent="0.25">
      <c r="A275" s="38"/>
    </row>
    <row r="276" spans="1:5" ht="15" customHeight="1" x14ac:dyDescent="0.25">
      <c r="A276" s="38" t="s">
        <v>219</v>
      </c>
    </row>
    <row r="277" spans="1:5" ht="15" customHeight="1" x14ac:dyDescent="0.2">
      <c r="A277" s="201" t="s">
        <v>45</v>
      </c>
      <c r="B277" s="201"/>
      <c r="C277" s="201"/>
      <c r="D277" s="201"/>
      <c r="E277" s="201"/>
    </row>
    <row r="278" spans="1:5" ht="15" customHeight="1" x14ac:dyDescent="0.2">
      <c r="A278" s="202" t="s">
        <v>539</v>
      </c>
      <c r="B278" s="202"/>
      <c r="C278" s="202"/>
      <c r="D278" s="202"/>
      <c r="E278" s="202"/>
    </row>
    <row r="279" spans="1:5" ht="15" customHeight="1" x14ac:dyDescent="0.2">
      <c r="A279" s="202"/>
      <c r="B279" s="202"/>
      <c r="C279" s="202"/>
      <c r="D279" s="202"/>
      <c r="E279" s="202"/>
    </row>
    <row r="280" spans="1:5" ht="15" customHeight="1" x14ac:dyDescent="0.2">
      <c r="A280" s="202"/>
      <c r="B280" s="202"/>
      <c r="C280" s="202"/>
      <c r="D280" s="202"/>
      <c r="E280" s="202"/>
    </row>
    <row r="281" spans="1:5" ht="15" customHeight="1" x14ac:dyDescent="0.2">
      <c r="A281" s="202"/>
      <c r="B281" s="202"/>
      <c r="C281" s="202"/>
      <c r="D281" s="202"/>
      <c r="E281" s="202"/>
    </row>
    <row r="282" spans="1:5" ht="15" customHeight="1" x14ac:dyDescent="0.2">
      <c r="A282" s="202"/>
      <c r="B282" s="202"/>
      <c r="C282" s="202"/>
      <c r="D282" s="202"/>
      <c r="E282" s="202"/>
    </row>
    <row r="283" spans="1:5" ht="15" customHeight="1" x14ac:dyDescent="0.2">
      <c r="A283" s="202"/>
      <c r="B283" s="202"/>
      <c r="C283" s="202"/>
      <c r="D283" s="202"/>
      <c r="E283" s="202"/>
    </row>
    <row r="284" spans="1:5" ht="15" customHeight="1" x14ac:dyDescent="0.2">
      <c r="A284" s="202"/>
      <c r="B284" s="202"/>
      <c r="C284" s="202"/>
      <c r="D284" s="202"/>
      <c r="E284" s="202"/>
    </row>
    <row r="285" spans="1:5" ht="15" customHeight="1" x14ac:dyDescent="0.2">
      <c r="A285" s="202"/>
      <c r="B285" s="202"/>
      <c r="C285" s="202"/>
      <c r="D285" s="202"/>
      <c r="E285" s="202"/>
    </row>
    <row r="286" spans="1:5" ht="15" customHeight="1" x14ac:dyDescent="0.2">
      <c r="A286" s="108"/>
      <c r="B286" s="108"/>
      <c r="C286" s="108"/>
      <c r="D286" s="108"/>
      <c r="E286" s="108"/>
    </row>
    <row r="287" spans="1:5" ht="15" customHeight="1" x14ac:dyDescent="0.25">
      <c r="A287" s="40" t="s">
        <v>1</v>
      </c>
      <c r="B287" s="41"/>
      <c r="C287" s="41"/>
      <c r="D287" s="41"/>
      <c r="E287" s="41"/>
    </row>
    <row r="288" spans="1:5" ht="15" customHeight="1" x14ac:dyDescent="0.2">
      <c r="A288" s="42" t="s">
        <v>47</v>
      </c>
      <c r="E288" t="s">
        <v>48</v>
      </c>
    </row>
    <row r="289" spans="1:5" ht="15" customHeight="1" x14ac:dyDescent="0.25">
      <c r="B289" s="40"/>
      <c r="C289" s="41"/>
      <c r="D289" s="41"/>
      <c r="E289" s="44"/>
    </row>
    <row r="290" spans="1:5" ht="15" customHeight="1" x14ac:dyDescent="0.2">
      <c r="A290" s="45"/>
      <c r="B290" s="45"/>
      <c r="C290" s="46" t="s">
        <v>49</v>
      </c>
      <c r="D290" s="47" t="s">
        <v>50</v>
      </c>
      <c r="E290" s="65" t="s">
        <v>51</v>
      </c>
    </row>
    <row r="291" spans="1:5" ht="15" customHeight="1" x14ac:dyDescent="0.2">
      <c r="A291" s="67"/>
      <c r="B291" s="109"/>
      <c r="C291" s="68"/>
      <c r="D291" s="101" t="s">
        <v>91</v>
      </c>
      <c r="E291" s="90">
        <v>1433011.4</v>
      </c>
    </row>
    <row r="292" spans="1:5" ht="15" customHeight="1" x14ac:dyDescent="0.2">
      <c r="A292" s="67"/>
      <c r="B292" s="109"/>
      <c r="C292" s="71" t="s">
        <v>53</v>
      </c>
      <c r="D292" s="92"/>
      <c r="E292" s="93">
        <f>SUM(E291:E291)</f>
        <v>1433011.4</v>
      </c>
    </row>
    <row r="293" spans="1:5" ht="15" customHeight="1" x14ac:dyDescent="0.2"/>
    <row r="294" spans="1:5" ht="15" customHeight="1" x14ac:dyDescent="0.25">
      <c r="A294" s="58" t="s">
        <v>16</v>
      </c>
      <c r="B294" s="60"/>
      <c r="C294" s="60"/>
      <c r="D294" s="43"/>
      <c r="E294" s="43"/>
    </row>
    <row r="295" spans="1:5" ht="15" customHeight="1" x14ac:dyDescent="0.2">
      <c r="A295" s="61" t="s">
        <v>73</v>
      </c>
      <c r="B295" s="41"/>
      <c r="C295" s="41"/>
      <c r="D295" s="41"/>
      <c r="E295" s="83" t="s">
        <v>74</v>
      </c>
    </row>
    <row r="296" spans="1:5" ht="15" customHeight="1" x14ac:dyDescent="0.2">
      <c r="A296" s="62"/>
      <c r="B296" s="110"/>
      <c r="C296" s="60"/>
      <c r="D296" s="62"/>
      <c r="E296" s="111"/>
    </row>
    <row r="297" spans="1:5" ht="15" customHeight="1" x14ac:dyDescent="0.2">
      <c r="B297" s="45"/>
      <c r="C297" s="65" t="s">
        <v>49</v>
      </c>
      <c r="D297" s="77" t="s">
        <v>54</v>
      </c>
      <c r="E297" s="65" t="s">
        <v>51</v>
      </c>
    </row>
    <row r="298" spans="1:5" ht="15" customHeight="1" x14ac:dyDescent="0.2">
      <c r="B298" s="112"/>
      <c r="C298" s="68">
        <v>3122</v>
      </c>
      <c r="D298" s="69" t="s">
        <v>93</v>
      </c>
      <c r="E298" s="90">
        <v>1433011.4</v>
      </c>
    </row>
    <row r="299" spans="1:5" ht="15" customHeight="1" x14ac:dyDescent="0.2">
      <c r="B299" s="107"/>
      <c r="C299" s="71" t="s">
        <v>53</v>
      </c>
      <c r="D299" s="113"/>
      <c r="E299" s="114">
        <f>SUM(E298:E298)</f>
        <v>1433011.4</v>
      </c>
    </row>
    <row r="300" spans="1:5" ht="15" customHeight="1" x14ac:dyDescent="0.2"/>
    <row r="301" spans="1:5" ht="15" customHeight="1" x14ac:dyDescent="0.2"/>
    <row r="302" spans="1:5" ht="15" customHeight="1" x14ac:dyDescent="0.25">
      <c r="A302" s="38" t="s">
        <v>220</v>
      </c>
    </row>
    <row r="303" spans="1:5" ht="15" customHeight="1" x14ac:dyDescent="0.2">
      <c r="A303" s="201" t="s">
        <v>45</v>
      </c>
      <c r="B303" s="201"/>
      <c r="C303" s="201"/>
      <c r="D303" s="201"/>
      <c r="E303" s="201"/>
    </row>
    <row r="304" spans="1:5" ht="15" customHeight="1" x14ac:dyDescent="0.2">
      <c r="A304" s="202" t="s">
        <v>540</v>
      </c>
      <c r="B304" s="202"/>
      <c r="C304" s="202"/>
      <c r="D304" s="202"/>
      <c r="E304" s="202"/>
    </row>
    <row r="305" spans="1:5" ht="15" customHeight="1" x14ac:dyDescent="0.2">
      <c r="A305" s="202"/>
      <c r="B305" s="202"/>
      <c r="C305" s="202"/>
      <c r="D305" s="202"/>
      <c r="E305" s="202"/>
    </row>
    <row r="306" spans="1:5" ht="15" customHeight="1" x14ac:dyDescent="0.2">
      <c r="A306" s="202"/>
      <c r="B306" s="202"/>
      <c r="C306" s="202"/>
      <c r="D306" s="202"/>
      <c r="E306" s="202"/>
    </row>
    <row r="307" spans="1:5" ht="15" customHeight="1" x14ac:dyDescent="0.2">
      <c r="A307" s="202"/>
      <c r="B307" s="202"/>
      <c r="C307" s="202"/>
      <c r="D307" s="202"/>
      <c r="E307" s="202"/>
    </row>
    <row r="308" spans="1:5" ht="15" customHeight="1" x14ac:dyDescent="0.2">
      <c r="A308" s="202"/>
      <c r="B308" s="202"/>
      <c r="C308" s="202"/>
      <c r="D308" s="202"/>
      <c r="E308" s="202"/>
    </row>
    <row r="309" spans="1:5" ht="15" customHeight="1" x14ac:dyDescent="0.2">
      <c r="A309" s="202"/>
      <c r="B309" s="202"/>
      <c r="C309" s="202"/>
      <c r="D309" s="202"/>
      <c r="E309" s="202"/>
    </row>
    <row r="310" spans="1:5" ht="15" customHeight="1" x14ac:dyDescent="0.2">
      <c r="A310" s="202"/>
      <c r="B310" s="202"/>
      <c r="C310" s="202"/>
      <c r="D310" s="202"/>
      <c r="E310" s="202"/>
    </row>
    <row r="311" spans="1:5" ht="15" customHeight="1" x14ac:dyDescent="0.2">
      <c r="A311" s="202"/>
      <c r="B311" s="202"/>
      <c r="C311" s="202"/>
      <c r="D311" s="202"/>
      <c r="E311" s="202"/>
    </row>
    <row r="312" spans="1:5" ht="15" customHeight="1" x14ac:dyDescent="0.2">
      <c r="A312" s="202"/>
      <c r="B312" s="202"/>
      <c r="C312" s="202"/>
      <c r="D312" s="202"/>
      <c r="E312" s="202"/>
    </row>
    <row r="313" spans="1:5" ht="15" customHeight="1" x14ac:dyDescent="0.2">
      <c r="A313" s="108"/>
      <c r="B313" s="108"/>
      <c r="C313" s="108"/>
      <c r="D313" s="108"/>
      <c r="E313" s="108"/>
    </row>
    <row r="314" spans="1:5" ht="15" customHeight="1" x14ac:dyDescent="0.25">
      <c r="A314" s="40" t="s">
        <v>1</v>
      </c>
      <c r="B314" s="41"/>
      <c r="C314" s="41"/>
      <c r="D314" s="41"/>
      <c r="E314" s="41"/>
    </row>
    <row r="315" spans="1:5" ht="15" customHeight="1" x14ac:dyDescent="0.2">
      <c r="A315" s="42" t="s">
        <v>47</v>
      </c>
      <c r="E315" t="s">
        <v>48</v>
      </c>
    </row>
    <row r="316" spans="1:5" ht="15" customHeight="1" x14ac:dyDescent="0.25">
      <c r="B316" s="40"/>
      <c r="C316" s="41"/>
      <c r="D316" s="41"/>
      <c r="E316" s="44"/>
    </row>
    <row r="317" spans="1:5" ht="15" customHeight="1" x14ac:dyDescent="0.2">
      <c r="A317" s="45"/>
      <c r="B317" s="45"/>
      <c r="C317" s="46" t="s">
        <v>49</v>
      </c>
      <c r="D317" s="47" t="s">
        <v>50</v>
      </c>
      <c r="E317" s="65" t="s">
        <v>51</v>
      </c>
    </row>
    <row r="318" spans="1:5" ht="15" customHeight="1" x14ac:dyDescent="0.2">
      <c r="A318" s="67"/>
      <c r="B318" s="109"/>
      <c r="C318" s="68"/>
      <c r="D318" s="101" t="s">
        <v>91</v>
      </c>
      <c r="E318" s="90">
        <f>1696504.83+12903.4+4201.05+5610.52+3225.39</f>
        <v>1722445.19</v>
      </c>
    </row>
    <row r="319" spans="1:5" ht="15" customHeight="1" x14ac:dyDescent="0.2">
      <c r="A319" s="67"/>
      <c r="B319" s="109"/>
      <c r="C319" s="71" t="s">
        <v>53</v>
      </c>
      <c r="D319" s="92"/>
      <c r="E319" s="93">
        <f>SUM(E318:E318)</f>
        <v>1722445.19</v>
      </c>
    </row>
    <row r="320" spans="1:5" ht="15" customHeight="1" x14ac:dyDescent="0.2"/>
    <row r="321" spans="1:5" ht="15" customHeight="1" x14ac:dyDescent="0.25">
      <c r="A321" s="58" t="s">
        <v>16</v>
      </c>
      <c r="B321" s="60"/>
      <c r="C321" s="60"/>
      <c r="D321" s="43"/>
      <c r="E321" s="43"/>
    </row>
    <row r="322" spans="1:5" ht="15" customHeight="1" x14ac:dyDescent="0.2">
      <c r="A322" s="61" t="s">
        <v>73</v>
      </c>
      <c r="B322" s="41"/>
      <c r="C322" s="41"/>
      <c r="D322" s="41"/>
      <c r="E322" s="83" t="s">
        <v>74</v>
      </c>
    </row>
    <row r="323" spans="1:5" ht="15" customHeight="1" x14ac:dyDescent="0.2">
      <c r="A323" s="62"/>
      <c r="B323" s="110"/>
      <c r="C323" s="60"/>
      <c r="D323" s="62"/>
      <c r="E323" s="111"/>
    </row>
    <row r="324" spans="1:5" ht="15" customHeight="1" x14ac:dyDescent="0.2">
      <c r="B324" s="45"/>
      <c r="C324" s="65" t="s">
        <v>49</v>
      </c>
      <c r="D324" s="77" t="s">
        <v>54</v>
      </c>
      <c r="E324" s="65" t="s">
        <v>51</v>
      </c>
    </row>
    <row r="325" spans="1:5" ht="15" customHeight="1" x14ac:dyDescent="0.2">
      <c r="B325" s="112"/>
      <c r="C325" s="68">
        <v>3121</v>
      </c>
      <c r="D325" s="69" t="s">
        <v>93</v>
      </c>
      <c r="E325" s="90">
        <f>1696504.83+17104.45+8835.91</f>
        <v>1722445.19</v>
      </c>
    </row>
    <row r="326" spans="1:5" ht="15" customHeight="1" x14ac:dyDescent="0.2">
      <c r="B326" s="107"/>
      <c r="C326" s="71" t="s">
        <v>53</v>
      </c>
      <c r="D326" s="113"/>
      <c r="E326" s="114">
        <f>SUM(E325:E325)</f>
        <v>1722445.19</v>
      </c>
    </row>
    <row r="327" spans="1:5" ht="15" customHeight="1" x14ac:dyDescent="0.2"/>
    <row r="328" spans="1:5" ht="15" customHeight="1" x14ac:dyDescent="0.2"/>
    <row r="329" spans="1:5" ht="15" customHeight="1" x14ac:dyDescent="0.25">
      <c r="A329" s="38" t="s">
        <v>221</v>
      </c>
    </row>
    <row r="330" spans="1:5" ht="15" customHeight="1" x14ac:dyDescent="0.2">
      <c r="A330" s="201" t="s">
        <v>45</v>
      </c>
      <c r="B330" s="201"/>
      <c r="C330" s="201"/>
      <c r="D330" s="201"/>
      <c r="E330" s="201"/>
    </row>
    <row r="331" spans="1:5" ht="15" customHeight="1" x14ac:dyDescent="0.2">
      <c r="A331" s="202" t="s">
        <v>541</v>
      </c>
      <c r="B331" s="202"/>
      <c r="C331" s="202"/>
      <c r="D331" s="202"/>
      <c r="E331" s="202"/>
    </row>
    <row r="332" spans="1:5" ht="15" customHeight="1" x14ac:dyDescent="0.2">
      <c r="A332" s="202"/>
      <c r="B332" s="202"/>
      <c r="C332" s="202"/>
      <c r="D332" s="202"/>
      <c r="E332" s="202"/>
    </row>
    <row r="333" spans="1:5" ht="15" customHeight="1" x14ac:dyDescent="0.2">
      <c r="A333" s="202"/>
      <c r="B333" s="202"/>
      <c r="C333" s="202"/>
      <c r="D333" s="202"/>
      <c r="E333" s="202"/>
    </row>
    <row r="334" spans="1:5" ht="15" customHeight="1" x14ac:dyDescent="0.2">
      <c r="A334" s="202"/>
      <c r="B334" s="202"/>
      <c r="C334" s="202"/>
      <c r="D334" s="202"/>
      <c r="E334" s="202"/>
    </row>
    <row r="335" spans="1:5" ht="15" customHeight="1" x14ac:dyDescent="0.2">
      <c r="A335" s="202"/>
      <c r="B335" s="202"/>
      <c r="C335" s="202"/>
      <c r="D335" s="202"/>
      <c r="E335" s="202"/>
    </row>
    <row r="336" spans="1:5" ht="15" customHeight="1" x14ac:dyDescent="0.2">
      <c r="A336" s="202"/>
      <c r="B336" s="202"/>
      <c r="C336" s="202"/>
      <c r="D336" s="202"/>
      <c r="E336" s="202"/>
    </row>
    <row r="337" spans="1:5" ht="15" customHeight="1" x14ac:dyDescent="0.2">
      <c r="A337" s="202"/>
      <c r="B337" s="202"/>
      <c r="C337" s="202"/>
      <c r="D337" s="202"/>
      <c r="E337" s="202"/>
    </row>
    <row r="338" spans="1:5" ht="15" customHeight="1" x14ac:dyDescent="0.2">
      <c r="A338" s="202"/>
      <c r="B338" s="202"/>
      <c r="C338" s="202"/>
      <c r="D338" s="202"/>
      <c r="E338" s="202"/>
    </row>
    <row r="339" spans="1:5" ht="15" customHeight="1" x14ac:dyDescent="0.2">
      <c r="A339" s="108"/>
      <c r="B339" s="108"/>
      <c r="C339" s="108"/>
      <c r="D339" s="108"/>
      <c r="E339" s="108"/>
    </row>
    <row r="340" spans="1:5" ht="15" customHeight="1" x14ac:dyDescent="0.25">
      <c r="A340" s="40" t="s">
        <v>1</v>
      </c>
      <c r="B340" s="41"/>
      <c r="C340" s="41"/>
      <c r="D340" s="41"/>
      <c r="E340" s="41"/>
    </row>
    <row r="341" spans="1:5" ht="15" customHeight="1" x14ac:dyDescent="0.2">
      <c r="A341" s="42" t="s">
        <v>47</v>
      </c>
      <c r="E341" t="s">
        <v>48</v>
      </c>
    </row>
    <row r="342" spans="1:5" ht="15" customHeight="1" x14ac:dyDescent="0.25">
      <c r="B342" s="40"/>
      <c r="C342" s="41"/>
      <c r="D342" s="41"/>
      <c r="E342" s="44"/>
    </row>
    <row r="343" spans="1:5" ht="15" customHeight="1" x14ac:dyDescent="0.2">
      <c r="A343" s="45"/>
      <c r="B343" s="45"/>
      <c r="C343" s="46" t="s">
        <v>49</v>
      </c>
      <c r="D343" s="47" t="s">
        <v>50</v>
      </c>
      <c r="E343" s="65" t="s">
        <v>51</v>
      </c>
    </row>
    <row r="344" spans="1:5" ht="15" customHeight="1" x14ac:dyDescent="0.2">
      <c r="A344" s="67"/>
      <c r="B344" s="109"/>
      <c r="C344" s="68"/>
      <c r="D344" s="101" t="s">
        <v>91</v>
      </c>
      <c r="E344" s="90">
        <v>943936.2</v>
      </c>
    </row>
    <row r="345" spans="1:5" ht="15" customHeight="1" x14ac:dyDescent="0.2">
      <c r="A345" s="67"/>
      <c r="B345" s="109"/>
      <c r="C345" s="71" t="s">
        <v>53</v>
      </c>
      <c r="D345" s="92"/>
      <c r="E345" s="93">
        <f>SUM(E344:E344)</f>
        <v>943936.2</v>
      </c>
    </row>
    <row r="346" spans="1:5" ht="15" customHeight="1" x14ac:dyDescent="0.2"/>
    <row r="347" spans="1:5" ht="15" customHeight="1" x14ac:dyDescent="0.25">
      <c r="A347" s="58" t="s">
        <v>16</v>
      </c>
      <c r="B347" s="60"/>
      <c r="C347" s="60"/>
      <c r="D347" s="43"/>
      <c r="E347" s="43"/>
    </row>
    <row r="348" spans="1:5" ht="15" customHeight="1" x14ac:dyDescent="0.2">
      <c r="A348" s="61" t="s">
        <v>73</v>
      </c>
      <c r="B348" s="41"/>
      <c r="C348" s="41"/>
      <c r="D348" s="41"/>
      <c r="E348" s="83" t="s">
        <v>74</v>
      </c>
    </row>
    <row r="349" spans="1:5" ht="15" customHeight="1" x14ac:dyDescent="0.2">
      <c r="A349" s="62"/>
      <c r="B349" s="110"/>
      <c r="C349" s="60"/>
      <c r="D349" s="62"/>
      <c r="E349" s="111"/>
    </row>
    <row r="350" spans="1:5" ht="15" customHeight="1" x14ac:dyDescent="0.2">
      <c r="B350" s="45"/>
      <c r="C350" s="65" t="s">
        <v>49</v>
      </c>
      <c r="D350" s="77" t="s">
        <v>54</v>
      </c>
      <c r="E350" s="65" t="s">
        <v>51</v>
      </c>
    </row>
    <row r="351" spans="1:5" ht="15" customHeight="1" x14ac:dyDescent="0.2">
      <c r="B351" s="112"/>
      <c r="C351" s="68">
        <v>3113</v>
      </c>
      <c r="D351" s="69" t="s">
        <v>93</v>
      </c>
      <c r="E351" s="90">
        <v>943936.2</v>
      </c>
    </row>
    <row r="352" spans="1:5" ht="15" customHeight="1" x14ac:dyDescent="0.2">
      <c r="B352" s="107"/>
      <c r="C352" s="71" t="s">
        <v>53</v>
      </c>
      <c r="D352" s="113"/>
      <c r="E352" s="114">
        <f>SUM(E351:E351)</f>
        <v>943936.2</v>
      </c>
    </row>
    <row r="353" spans="1:5" ht="15" customHeight="1" x14ac:dyDescent="0.2"/>
    <row r="354" spans="1:5" ht="15" customHeight="1" x14ac:dyDescent="0.2"/>
    <row r="355" spans="1:5" ht="15" customHeight="1" x14ac:dyDescent="0.25">
      <c r="A355" s="38" t="s">
        <v>222</v>
      </c>
    </row>
    <row r="356" spans="1:5" ht="15" customHeight="1" x14ac:dyDescent="0.2">
      <c r="A356" s="201" t="s">
        <v>45</v>
      </c>
      <c r="B356" s="201"/>
      <c r="C356" s="201"/>
      <c r="D356" s="201"/>
      <c r="E356" s="201"/>
    </row>
    <row r="357" spans="1:5" ht="15" customHeight="1" x14ac:dyDescent="0.2">
      <c r="A357" s="202" t="s">
        <v>223</v>
      </c>
      <c r="B357" s="202"/>
      <c r="C357" s="202"/>
      <c r="D357" s="202"/>
      <c r="E357" s="202"/>
    </row>
    <row r="358" spans="1:5" ht="15" customHeight="1" x14ac:dyDescent="0.2">
      <c r="A358" s="202"/>
      <c r="B358" s="202"/>
      <c r="C358" s="202"/>
      <c r="D358" s="202"/>
      <c r="E358" s="202"/>
    </row>
    <row r="359" spans="1:5" ht="15" customHeight="1" x14ac:dyDescent="0.2">
      <c r="A359" s="202"/>
      <c r="B359" s="202"/>
      <c r="C359" s="202"/>
      <c r="D359" s="202"/>
      <c r="E359" s="202"/>
    </row>
    <row r="360" spans="1:5" ht="15" customHeight="1" x14ac:dyDescent="0.2">
      <c r="A360" s="202"/>
      <c r="B360" s="202"/>
      <c r="C360" s="202"/>
      <c r="D360" s="202"/>
      <c r="E360" s="202"/>
    </row>
    <row r="361" spans="1:5" ht="15" customHeight="1" x14ac:dyDescent="0.2">
      <c r="A361" s="202"/>
      <c r="B361" s="202"/>
      <c r="C361" s="202"/>
      <c r="D361" s="202"/>
      <c r="E361" s="202"/>
    </row>
    <row r="362" spans="1:5" ht="15" customHeight="1" x14ac:dyDescent="0.2">
      <c r="A362" s="202"/>
      <c r="B362" s="202"/>
      <c r="C362" s="202"/>
      <c r="D362" s="202"/>
      <c r="E362" s="202"/>
    </row>
    <row r="363" spans="1:5" ht="15" customHeight="1" x14ac:dyDescent="0.2">
      <c r="A363" s="202"/>
      <c r="B363" s="202"/>
      <c r="C363" s="202"/>
      <c r="D363" s="202"/>
      <c r="E363" s="202"/>
    </row>
    <row r="364" spans="1:5" ht="15" customHeight="1" x14ac:dyDescent="0.2">
      <c r="A364" s="43" t="s">
        <v>110</v>
      </c>
    </row>
    <row r="365" spans="1:5" ht="15" customHeight="1" x14ac:dyDescent="0.2">
      <c r="A365" s="43"/>
    </row>
    <row r="366" spans="1:5" ht="15" customHeight="1" x14ac:dyDescent="0.25">
      <c r="A366" s="40" t="s">
        <v>1</v>
      </c>
      <c r="B366" s="41"/>
      <c r="C366" s="41"/>
      <c r="D366" s="41"/>
      <c r="E366" s="41"/>
    </row>
    <row r="367" spans="1:5" ht="15" customHeight="1" x14ac:dyDescent="0.2">
      <c r="A367" s="42" t="s">
        <v>47</v>
      </c>
      <c r="B367" s="41"/>
      <c r="C367" s="41"/>
      <c r="D367" s="41"/>
      <c r="E367" s="83" t="s">
        <v>48</v>
      </c>
    </row>
    <row r="368" spans="1:5" ht="15" customHeight="1" x14ac:dyDescent="0.25">
      <c r="A368" s="43"/>
      <c r="B368" s="40"/>
      <c r="C368" s="41"/>
      <c r="D368" s="41"/>
      <c r="E368" s="44"/>
    </row>
    <row r="369" spans="1:5" ht="15" customHeight="1" x14ac:dyDescent="0.2">
      <c r="B369" s="64"/>
      <c r="C369" s="46" t="s">
        <v>49</v>
      </c>
      <c r="D369" s="47" t="s">
        <v>50</v>
      </c>
      <c r="E369" s="48" t="s">
        <v>51</v>
      </c>
    </row>
    <row r="370" spans="1:5" ht="15" customHeight="1" x14ac:dyDescent="0.2">
      <c r="B370" s="78"/>
      <c r="C370" s="121">
        <v>6172</v>
      </c>
      <c r="D370" s="69" t="s">
        <v>105</v>
      </c>
      <c r="E370" s="53">
        <v>384829</v>
      </c>
    </row>
    <row r="371" spans="1:5" ht="15" customHeight="1" x14ac:dyDescent="0.2">
      <c r="B371" s="78"/>
      <c r="C371" s="55" t="s">
        <v>53</v>
      </c>
      <c r="D371" s="56"/>
      <c r="E371" s="57">
        <f>SUM(E370:E370)</f>
        <v>384829</v>
      </c>
    </row>
    <row r="372" spans="1:5" ht="15" customHeight="1" x14ac:dyDescent="0.2"/>
    <row r="373" spans="1:5" ht="15" customHeight="1" x14ac:dyDescent="0.25">
      <c r="A373" s="40" t="s">
        <v>16</v>
      </c>
      <c r="B373" s="41"/>
      <c r="C373" s="41"/>
      <c r="D373" s="41"/>
      <c r="E373" s="41"/>
    </row>
    <row r="374" spans="1:5" ht="15" customHeight="1" x14ac:dyDescent="0.2">
      <c r="A374" s="42" t="s">
        <v>111</v>
      </c>
      <c r="B374" s="122"/>
      <c r="C374" s="122"/>
      <c r="D374" s="122"/>
      <c r="E374" s="43" t="s">
        <v>112</v>
      </c>
    </row>
    <row r="375" spans="1:5" ht="15" customHeight="1" x14ac:dyDescent="0.25">
      <c r="A375" s="40"/>
      <c r="B375" s="43"/>
      <c r="C375" s="41"/>
      <c r="D375" s="41"/>
      <c r="E375" s="44"/>
    </row>
    <row r="376" spans="1:5" ht="15" customHeight="1" x14ac:dyDescent="0.2">
      <c r="A376" s="45"/>
      <c r="B376" s="65" t="s">
        <v>67</v>
      </c>
      <c r="C376" s="46" t="s">
        <v>49</v>
      </c>
      <c r="D376" s="123" t="s">
        <v>50</v>
      </c>
      <c r="E376" s="48" t="s">
        <v>51</v>
      </c>
    </row>
    <row r="377" spans="1:5" ht="15" customHeight="1" x14ac:dyDescent="0.2">
      <c r="A377" s="78"/>
      <c r="B377" s="124">
        <v>305</v>
      </c>
      <c r="C377" s="68"/>
      <c r="D377" s="96" t="s">
        <v>113</v>
      </c>
      <c r="E377" s="53">
        <v>384829</v>
      </c>
    </row>
    <row r="378" spans="1:5" ht="15" customHeight="1" x14ac:dyDescent="0.2">
      <c r="A378" s="80"/>
      <c r="B378" s="125"/>
      <c r="C378" s="55" t="s">
        <v>53</v>
      </c>
      <c r="D378" s="120"/>
      <c r="E378" s="73">
        <f>SUM(E377:E377)</f>
        <v>384829</v>
      </c>
    </row>
    <row r="379" spans="1:5" ht="15" customHeight="1" x14ac:dyDescent="0.2"/>
    <row r="380" spans="1:5" ht="15" customHeight="1" x14ac:dyDescent="0.2"/>
    <row r="381" spans="1:5" ht="15" customHeight="1" x14ac:dyDescent="0.25">
      <c r="A381" s="38" t="s">
        <v>224</v>
      </c>
    </row>
    <row r="382" spans="1:5" ht="15" customHeight="1" x14ac:dyDescent="0.2">
      <c r="A382" s="201" t="s">
        <v>45</v>
      </c>
      <c r="B382" s="201"/>
      <c r="C382" s="201"/>
      <c r="D382" s="201"/>
      <c r="E382" s="201"/>
    </row>
    <row r="383" spans="1:5" ht="15" customHeight="1" x14ac:dyDescent="0.2">
      <c r="A383" s="202" t="s">
        <v>225</v>
      </c>
      <c r="B383" s="202"/>
      <c r="C383" s="202"/>
      <c r="D383" s="202"/>
      <c r="E383" s="202"/>
    </row>
    <row r="384" spans="1:5" ht="15" customHeight="1" x14ac:dyDescent="0.2">
      <c r="A384" s="202"/>
      <c r="B384" s="202"/>
      <c r="C384" s="202"/>
      <c r="D384" s="202"/>
      <c r="E384" s="202"/>
    </row>
    <row r="385" spans="1:5" ht="15" customHeight="1" x14ac:dyDescent="0.2">
      <c r="A385" s="202"/>
      <c r="B385" s="202"/>
      <c r="C385" s="202"/>
      <c r="D385" s="202"/>
      <c r="E385" s="202"/>
    </row>
    <row r="386" spans="1:5" ht="15" customHeight="1" x14ac:dyDescent="0.2">
      <c r="A386" s="202"/>
      <c r="B386" s="202"/>
      <c r="C386" s="202"/>
      <c r="D386" s="202"/>
      <c r="E386" s="202"/>
    </row>
    <row r="387" spans="1:5" ht="15" customHeight="1" x14ac:dyDescent="0.2">
      <c r="A387" s="202"/>
      <c r="B387" s="202"/>
      <c r="C387" s="202"/>
      <c r="D387" s="202"/>
      <c r="E387" s="202"/>
    </row>
    <row r="388" spans="1:5" ht="15" customHeight="1" x14ac:dyDescent="0.2">
      <c r="A388" s="202"/>
      <c r="B388" s="202"/>
      <c r="C388" s="202"/>
      <c r="D388" s="202"/>
      <c r="E388" s="202"/>
    </row>
    <row r="389" spans="1:5" ht="15" customHeight="1" x14ac:dyDescent="0.2">
      <c r="A389" s="202"/>
      <c r="B389" s="202"/>
      <c r="C389" s="202"/>
      <c r="D389" s="202"/>
      <c r="E389" s="202"/>
    </row>
    <row r="390" spans="1:5" ht="15" customHeight="1" x14ac:dyDescent="0.2">
      <c r="A390" s="43" t="s">
        <v>110</v>
      </c>
    </row>
    <row r="391" spans="1:5" ht="15" customHeight="1" x14ac:dyDescent="0.25">
      <c r="A391" s="40" t="s">
        <v>1</v>
      </c>
      <c r="B391" s="41"/>
      <c r="C391" s="41"/>
      <c r="D391" s="41"/>
      <c r="E391" s="41"/>
    </row>
    <row r="392" spans="1:5" ht="15" customHeight="1" x14ac:dyDescent="0.2">
      <c r="A392" s="42" t="s">
        <v>47</v>
      </c>
      <c r="B392" s="41"/>
      <c r="C392" s="41"/>
      <c r="D392" s="41"/>
      <c r="E392" s="83" t="s">
        <v>48</v>
      </c>
    </row>
    <row r="393" spans="1:5" ht="15" customHeight="1" x14ac:dyDescent="0.25">
      <c r="A393" s="43"/>
      <c r="B393" s="40"/>
      <c r="C393" s="41"/>
      <c r="D393" s="41"/>
      <c r="E393" s="44"/>
    </row>
    <row r="394" spans="1:5" ht="15" customHeight="1" x14ac:dyDescent="0.2">
      <c r="B394" s="64"/>
      <c r="C394" s="46" t="s">
        <v>49</v>
      </c>
      <c r="D394" s="47" t="s">
        <v>50</v>
      </c>
      <c r="E394" s="48" t="s">
        <v>51</v>
      </c>
    </row>
    <row r="395" spans="1:5" ht="15" customHeight="1" x14ac:dyDescent="0.2">
      <c r="B395" s="78"/>
      <c r="C395" s="121">
        <v>6172</v>
      </c>
      <c r="D395" s="69" t="s">
        <v>105</v>
      </c>
      <c r="E395" s="53">
        <v>65081</v>
      </c>
    </row>
    <row r="396" spans="1:5" ht="15" customHeight="1" x14ac:dyDescent="0.2">
      <c r="B396" s="78"/>
      <c r="C396" s="55" t="s">
        <v>53</v>
      </c>
      <c r="D396" s="56"/>
      <c r="E396" s="57">
        <f>SUM(E395:E395)</f>
        <v>65081</v>
      </c>
    </row>
    <row r="397" spans="1:5" ht="15" customHeight="1" x14ac:dyDescent="0.2"/>
    <row r="398" spans="1:5" ht="15" customHeight="1" x14ac:dyDescent="0.25">
      <c r="A398" s="40" t="s">
        <v>16</v>
      </c>
      <c r="B398" s="41"/>
      <c r="C398" s="41"/>
      <c r="D398" s="41"/>
      <c r="E398" s="41"/>
    </row>
    <row r="399" spans="1:5" ht="15" customHeight="1" x14ac:dyDescent="0.2">
      <c r="A399" s="42" t="s">
        <v>111</v>
      </c>
      <c r="B399" s="122"/>
      <c r="C399" s="122"/>
      <c r="D399" s="122"/>
      <c r="E399" s="43" t="s">
        <v>112</v>
      </c>
    </row>
    <row r="400" spans="1:5" ht="15" customHeight="1" x14ac:dyDescent="0.25">
      <c r="A400" s="40"/>
      <c r="B400" s="43"/>
      <c r="C400" s="41"/>
      <c r="D400" s="41"/>
      <c r="E400" s="44"/>
    </row>
    <row r="401" spans="1:5" ht="15" customHeight="1" x14ac:dyDescent="0.2">
      <c r="A401" s="45"/>
      <c r="B401" s="65" t="s">
        <v>67</v>
      </c>
      <c r="C401" s="46" t="s">
        <v>49</v>
      </c>
      <c r="D401" s="123" t="s">
        <v>50</v>
      </c>
      <c r="E401" s="48" t="s">
        <v>51</v>
      </c>
    </row>
    <row r="402" spans="1:5" ht="15" customHeight="1" x14ac:dyDescent="0.2">
      <c r="A402" s="78"/>
      <c r="B402" s="124">
        <v>305</v>
      </c>
      <c r="C402" s="68"/>
      <c r="D402" s="96" t="s">
        <v>113</v>
      </c>
      <c r="E402" s="53">
        <v>65081</v>
      </c>
    </row>
    <row r="403" spans="1:5" ht="15" customHeight="1" x14ac:dyDescent="0.2">
      <c r="A403" s="80"/>
      <c r="B403" s="125"/>
      <c r="C403" s="55" t="s">
        <v>53</v>
      </c>
      <c r="D403" s="120"/>
      <c r="E403" s="73">
        <f>SUM(E402:E402)</f>
        <v>65081</v>
      </c>
    </row>
    <row r="404" spans="1:5" ht="15" customHeight="1" x14ac:dyDescent="0.2"/>
    <row r="405" spans="1:5" ht="15" customHeight="1" x14ac:dyDescent="0.2"/>
    <row r="406" spans="1:5" ht="15" customHeight="1" x14ac:dyDescent="0.25">
      <c r="A406" s="38" t="s">
        <v>226</v>
      </c>
    </row>
    <row r="407" spans="1:5" ht="15" customHeight="1" x14ac:dyDescent="0.2">
      <c r="A407" s="201" t="s">
        <v>45</v>
      </c>
      <c r="B407" s="201"/>
      <c r="C407" s="201"/>
      <c r="D407" s="201"/>
      <c r="E407" s="201"/>
    </row>
    <row r="408" spans="1:5" ht="15" customHeight="1" x14ac:dyDescent="0.2">
      <c r="A408" s="202" t="s">
        <v>227</v>
      </c>
      <c r="B408" s="202"/>
      <c r="C408" s="202"/>
      <c r="D408" s="202"/>
      <c r="E408" s="202"/>
    </row>
    <row r="409" spans="1:5" ht="15" customHeight="1" x14ac:dyDescent="0.2">
      <c r="A409" s="202"/>
      <c r="B409" s="202"/>
      <c r="C409" s="202"/>
      <c r="D409" s="202"/>
      <c r="E409" s="202"/>
    </row>
    <row r="410" spans="1:5" ht="15" customHeight="1" x14ac:dyDescent="0.2">
      <c r="A410" s="202"/>
      <c r="B410" s="202"/>
      <c r="C410" s="202"/>
      <c r="D410" s="202"/>
      <c r="E410" s="202"/>
    </row>
    <row r="411" spans="1:5" ht="15" customHeight="1" x14ac:dyDescent="0.2">
      <c r="A411" s="202"/>
      <c r="B411" s="202"/>
      <c r="C411" s="202"/>
      <c r="D411" s="202"/>
      <c r="E411" s="202"/>
    </row>
    <row r="412" spans="1:5" ht="15" customHeight="1" x14ac:dyDescent="0.2">
      <c r="A412" s="202"/>
      <c r="B412" s="202"/>
      <c r="C412" s="202"/>
      <c r="D412" s="202"/>
      <c r="E412" s="202"/>
    </row>
    <row r="413" spans="1:5" ht="15" customHeight="1" x14ac:dyDescent="0.2">
      <c r="A413" s="202"/>
      <c r="B413" s="202"/>
      <c r="C413" s="202"/>
      <c r="D413" s="202"/>
      <c r="E413" s="202"/>
    </row>
    <row r="414" spans="1:5" ht="15" customHeight="1" x14ac:dyDescent="0.2">
      <c r="A414" s="202"/>
      <c r="B414" s="202"/>
      <c r="C414" s="202"/>
      <c r="D414" s="202"/>
      <c r="E414" s="202"/>
    </row>
    <row r="415" spans="1:5" ht="15" customHeight="1" x14ac:dyDescent="0.2">
      <c r="A415" s="43" t="s">
        <v>110</v>
      </c>
    </row>
    <row r="416" spans="1:5" ht="15" customHeight="1" x14ac:dyDescent="0.2">
      <c r="A416" s="43"/>
    </row>
    <row r="417" spans="1:5" ht="15" customHeight="1" x14ac:dyDescent="0.2">
      <c r="A417" s="43"/>
    </row>
    <row r="418" spans="1:5" ht="15" customHeight="1" x14ac:dyDescent="0.25">
      <c r="A418" s="40" t="s">
        <v>1</v>
      </c>
      <c r="B418" s="41"/>
      <c r="C418" s="41"/>
      <c r="D418" s="41"/>
      <c r="E418" s="41"/>
    </row>
    <row r="419" spans="1:5" ht="15" customHeight="1" x14ac:dyDescent="0.2">
      <c r="A419" s="42" t="s">
        <v>47</v>
      </c>
      <c r="B419" s="41"/>
      <c r="C419" s="41"/>
      <c r="D419" s="41"/>
      <c r="E419" s="83" t="s">
        <v>48</v>
      </c>
    </row>
    <row r="420" spans="1:5" ht="15" customHeight="1" x14ac:dyDescent="0.25">
      <c r="A420" s="43"/>
      <c r="B420" s="40"/>
      <c r="C420" s="41"/>
      <c r="D420" s="41"/>
      <c r="E420" s="44"/>
    </row>
    <row r="421" spans="1:5" ht="15" customHeight="1" x14ac:dyDescent="0.2">
      <c r="B421" s="64"/>
      <c r="C421" s="46" t="s">
        <v>49</v>
      </c>
      <c r="D421" s="47" t="s">
        <v>50</v>
      </c>
      <c r="E421" s="48" t="s">
        <v>51</v>
      </c>
    </row>
    <row r="422" spans="1:5" ht="15" customHeight="1" x14ac:dyDescent="0.2">
      <c r="B422" s="78"/>
      <c r="C422" s="121">
        <v>6172</v>
      </c>
      <c r="D422" s="69" t="s">
        <v>105</v>
      </c>
      <c r="E422" s="53">
        <v>304554</v>
      </c>
    </row>
    <row r="423" spans="1:5" ht="15" customHeight="1" x14ac:dyDescent="0.2">
      <c r="B423" s="78"/>
      <c r="C423" s="55" t="s">
        <v>53</v>
      </c>
      <c r="D423" s="56"/>
      <c r="E423" s="57">
        <f>SUM(E422:E422)</f>
        <v>304554</v>
      </c>
    </row>
    <row r="424" spans="1:5" ht="15" customHeight="1" x14ac:dyDescent="0.2"/>
    <row r="425" spans="1:5" ht="15" customHeight="1" x14ac:dyDescent="0.25">
      <c r="A425" s="40" t="s">
        <v>16</v>
      </c>
      <c r="B425" s="41"/>
      <c r="C425" s="41"/>
      <c r="D425" s="41"/>
      <c r="E425" s="41"/>
    </row>
    <row r="426" spans="1:5" ht="15" customHeight="1" x14ac:dyDescent="0.2">
      <c r="A426" s="42" t="s">
        <v>111</v>
      </c>
      <c r="B426" s="122"/>
      <c r="C426" s="122"/>
      <c r="D426" s="122"/>
      <c r="E426" s="43" t="s">
        <v>112</v>
      </c>
    </row>
    <row r="427" spans="1:5" ht="15" customHeight="1" x14ac:dyDescent="0.25">
      <c r="A427" s="40"/>
      <c r="B427" s="43"/>
      <c r="C427" s="41"/>
      <c r="D427" s="41"/>
      <c r="E427" s="44"/>
    </row>
    <row r="428" spans="1:5" ht="15" customHeight="1" x14ac:dyDescent="0.2">
      <c r="A428" s="45"/>
      <c r="B428" s="65" t="s">
        <v>67</v>
      </c>
      <c r="C428" s="46" t="s">
        <v>49</v>
      </c>
      <c r="D428" s="123" t="s">
        <v>50</v>
      </c>
      <c r="E428" s="48" t="s">
        <v>51</v>
      </c>
    </row>
    <row r="429" spans="1:5" ht="15" customHeight="1" x14ac:dyDescent="0.2">
      <c r="A429" s="78"/>
      <c r="B429" s="124">
        <v>305</v>
      </c>
      <c r="C429" s="68"/>
      <c r="D429" s="96" t="s">
        <v>113</v>
      </c>
      <c r="E429" s="53">
        <v>304554</v>
      </c>
    </row>
    <row r="430" spans="1:5" ht="15" customHeight="1" x14ac:dyDescent="0.2">
      <c r="A430" s="80"/>
      <c r="B430" s="125"/>
      <c r="C430" s="55" t="s">
        <v>53</v>
      </c>
      <c r="D430" s="120"/>
      <c r="E430" s="73">
        <f>SUM(E429:E429)</f>
        <v>304554</v>
      </c>
    </row>
    <row r="431" spans="1:5" ht="15" customHeight="1" x14ac:dyDescent="0.2"/>
    <row r="432" spans="1:5" ht="15" customHeight="1" x14ac:dyDescent="0.2"/>
    <row r="433" spans="1:5" ht="15" customHeight="1" x14ac:dyDescent="0.25">
      <c r="A433" s="38" t="s">
        <v>228</v>
      </c>
    </row>
    <row r="434" spans="1:5" ht="15" customHeight="1" x14ac:dyDescent="0.2">
      <c r="A434" s="201" t="s">
        <v>45</v>
      </c>
      <c r="B434" s="201"/>
      <c r="C434" s="201"/>
      <c r="D434" s="201"/>
      <c r="E434" s="201"/>
    </row>
    <row r="435" spans="1:5" ht="15" customHeight="1" x14ac:dyDescent="0.2">
      <c r="A435" s="202" t="s">
        <v>229</v>
      </c>
      <c r="B435" s="202"/>
      <c r="C435" s="202"/>
      <c r="D435" s="202"/>
      <c r="E435" s="202"/>
    </row>
    <row r="436" spans="1:5" ht="15" customHeight="1" x14ac:dyDescent="0.2">
      <c r="A436" s="202"/>
      <c r="B436" s="202"/>
      <c r="C436" s="202"/>
      <c r="D436" s="202"/>
      <c r="E436" s="202"/>
    </row>
    <row r="437" spans="1:5" ht="15" customHeight="1" x14ac:dyDescent="0.2">
      <c r="A437" s="202"/>
      <c r="B437" s="202"/>
      <c r="C437" s="202"/>
      <c r="D437" s="202"/>
      <c r="E437" s="202"/>
    </row>
    <row r="438" spans="1:5" ht="15" customHeight="1" x14ac:dyDescent="0.2">
      <c r="A438" s="202"/>
      <c r="B438" s="202"/>
      <c r="C438" s="202"/>
      <c r="D438" s="202"/>
      <c r="E438" s="202"/>
    </row>
    <row r="439" spans="1:5" ht="15" customHeight="1" x14ac:dyDescent="0.2">
      <c r="A439" s="202"/>
      <c r="B439" s="202"/>
      <c r="C439" s="202"/>
      <c r="D439" s="202"/>
      <c r="E439" s="202"/>
    </row>
    <row r="440" spans="1:5" ht="15" customHeight="1" x14ac:dyDescent="0.2">
      <c r="A440" s="202"/>
      <c r="B440" s="202"/>
      <c r="C440" s="202"/>
      <c r="D440" s="202"/>
      <c r="E440" s="202"/>
    </row>
    <row r="441" spans="1:5" ht="15" customHeight="1" x14ac:dyDescent="0.2">
      <c r="A441" s="202"/>
      <c r="B441" s="202"/>
      <c r="C441" s="202"/>
      <c r="D441" s="202"/>
      <c r="E441" s="202"/>
    </row>
    <row r="442" spans="1:5" ht="15" customHeight="1" x14ac:dyDescent="0.2">
      <c r="A442" s="202"/>
      <c r="B442" s="202"/>
      <c r="C442" s="202"/>
      <c r="D442" s="202"/>
      <c r="E442" s="202"/>
    </row>
    <row r="443" spans="1:5" ht="15" customHeight="1" x14ac:dyDescent="0.2">
      <c r="A443" s="43" t="s">
        <v>110</v>
      </c>
    </row>
    <row r="444" spans="1:5" ht="15" customHeight="1" x14ac:dyDescent="0.25">
      <c r="A444" s="40" t="s">
        <v>1</v>
      </c>
      <c r="B444" s="41"/>
      <c r="C444" s="41"/>
      <c r="D444" s="41"/>
      <c r="E444" s="41"/>
    </row>
    <row r="445" spans="1:5" ht="15" customHeight="1" x14ac:dyDescent="0.2">
      <c r="A445" s="42" t="s">
        <v>47</v>
      </c>
      <c r="B445" s="41"/>
      <c r="C445" s="41"/>
      <c r="D445" s="41"/>
      <c r="E445" s="83" t="s">
        <v>48</v>
      </c>
    </row>
    <row r="446" spans="1:5" ht="15" customHeight="1" x14ac:dyDescent="0.25">
      <c r="A446" s="43"/>
      <c r="B446" s="40"/>
      <c r="C446" s="41"/>
      <c r="D446" s="41"/>
      <c r="E446" s="44"/>
    </row>
    <row r="447" spans="1:5" ht="15" customHeight="1" x14ac:dyDescent="0.2">
      <c r="B447" s="64"/>
      <c r="C447" s="46" t="s">
        <v>49</v>
      </c>
      <c r="D447" s="47" t="s">
        <v>50</v>
      </c>
      <c r="E447" s="48" t="s">
        <v>51</v>
      </c>
    </row>
    <row r="448" spans="1:5" ht="15" customHeight="1" x14ac:dyDescent="0.2">
      <c r="B448" s="78"/>
      <c r="C448" s="121">
        <v>6172</v>
      </c>
      <c r="D448" s="69" t="s">
        <v>105</v>
      </c>
      <c r="E448" s="53">
        <v>61070</v>
      </c>
    </row>
    <row r="449" spans="1:5" ht="15" customHeight="1" x14ac:dyDescent="0.2">
      <c r="B449" s="78"/>
      <c r="C449" s="55" t="s">
        <v>53</v>
      </c>
      <c r="D449" s="56"/>
      <c r="E449" s="57">
        <f>SUM(E448:E448)</f>
        <v>61070</v>
      </c>
    </row>
    <row r="450" spans="1:5" ht="15" customHeight="1" x14ac:dyDescent="0.2"/>
    <row r="451" spans="1:5" ht="15" customHeight="1" x14ac:dyDescent="0.25">
      <c r="A451" s="40" t="s">
        <v>16</v>
      </c>
      <c r="B451" s="41"/>
      <c r="C451" s="41"/>
      <c r="D451" s="41"/>
      <c r="E451" s="41"/>
    </row>
    <row r="452" spans="1:5" ht="15" customHeight="1" x14ac:dyDescent="0.2">
      <c r="A452" s="42" t="s">
        <v>111</v>
      </c>
      <c r="B452" s="122"/>
      <c r="C452" s="122"/>
      <c r="D452" s="122"/>
      <c r="E452" s="43" t="s">
        <v>112</v>
      </c>
    </row>
    <row r="453" spans="1:5" ht="15" customHeight="1" x14ac:dyDescent="0.25">
      <c r="A453" s="40"/>
      <c r="B453" s="43"/>
      <c r="C453" s="41"/>
      <c r="D453" s="41"/>
      <c r="E453" s="44"/>
    </row>
    <row r="454" spans="1:5" ht="15" customHeight="1" x14ac:dyDescent="0.2">
      <c r="A454" s="45"/>
      <c r="B454" s="65" t="s">
        <v>67</v>
      </c>
      <c r="C454" s="46" t="s">
        <v>49</v>
      </c>
      <c r="D454" s="123" t="s">
        <v>50</v>
      </c>
      <c r="E454" s="48" t="s">
        <v>51</v>
      </c>
    </row>
    <row r="455" spans="1:5" ht="15" customHeight="1" x14ac:dyDescent="0.2">
      <c r="A455" s="78"/>
      <c r="B455" s="124">
        <v>305</v>
      </c>
      <c r="C455" s="68"/>
      <c r="D455" s="96" t="s">
        <v>113</v>
      </c>
      <c r="E455" s="53">
        <v>61070</v>
      </c>
    </row>
    <row r="456" spans="1:5" ht="15" customHeight="1" x14ac:dyDescent="0.2">
      <c r="A456" s="80"/>
      <c r="B456" s="125"/>
      <c r="C456" s="55" t="s">
        <v>53</v>
      </c>
      <c r="D456" s="120"/>
      <c r="E456" s="73">
        <f>SUM(E455:E455)</f>
        <v>61070</v>
      </c>
    </row>
    <row r="457" spans="1:5" ht="15" customHeight="1" x14ac:dyDescent="0.2"/>
    <row r="458" spans="1:5" ht="15" customHeight="1" x14ac:dyDescent="0.2"/>
    <row r="459" spans="1:5" ht="15" customHeight="1" x14ac:dyDescent="0.25">
      <c r="A459" s="38" t="s">
        <v>230</v>
      </c>
    </row>
    <row r="460" spans="1:5" ht="15" customHeight="1" x14ac:dyDescent="0.2">
      <c r="A460" s="201" t="s">
        <v>45</v>
      </c>
      <c r="B460" s="201"/>
      <c r="C460" s="201"/>
      <c r="D460" s="201"/>
      <c r="E460" s="201"/>
    </row>
    <row r="461" spans="1:5" ht="15" customHeight="1" x14ac:dyDescent="0.2">
      <c r="A461" s="202" t="s">
        <v>231</v>
      </c>
      <c r="B461" s="202"/>
      <c r="C461" s="202"/>
      <c r="D461" s="202"/>
      <c r="E461" s="202"/>
    </row>
    <row r="462" spans="1:5" ht="15" customHeight="1" x14ac:dyDescent="0.2">
      <c r="A462" s="202"/>
      <c r="B462" s="202"/>
      <c r="C462" s="202"/>
      <c r="D462" s="202"/>
      <c r="E462" s="202"/>
    </row>
    <row r="463" spans="1:5" ht="15" customHeight="1" x14ac:dyDescent="0.2">
      <c r="A463" s="202"/>
      <c r="B463" s="202"/>
      <c r="C463" s="202"/>
      <c r="D463" s="202"/>
      <c r="E463" s="202"/>
    </row>
    <row r="464" spans="1:5" ht="15" customHeight="1" x14ac:dyDescent="0.2">
      <c r="A464" s="202"/>
      <c r="B464" s="202"/>
      <c r="C464" s="202"/>
      <c r="D464" s="202"/>
      <c r="E464" s="202"/>
    </row>
    <row r="465" spans="1:5" ht="15" customHeight="1" x14ac:dyDescent="0.2">
      <c r="A465" s="202"/>
      <c r="B465" s="202"/>
      <c r="C465" s="202"/>
      <c r="D465" s="202"/>
      <c r="E465" s="202"/>
    </row>
    <row r="466" spans="1:5" ht="15" customHeight="1" x14ac:dyDescent="0.2">
      <c r="A466" s="202"/>
      <c r="B466" s="202"/>
      <c r="C466" s="202"/>
      <c r="D466" s="202"/>
      <c r="E466" s="202"/>
    </row>
    <row r="467" spans="1:5" ht="15" customHeight="1" x14ac:dyDescent="0.2">
      <c r="A467" s="202"/>
      <c r="B467" s="202"/>
      <c r="C467" s="202"/>
      <c r="D467" s="202"/>
      <c r="E467" s="202"/>
    </row>
    <row r="468" spans="1:5" ht="15" customHeight="1" x14ac:dyDescent="0.2">
      <c r="A468" s="43" t="s">
        <v>110</v>
      </c>
    </row>
    <row r="469" spans="1:5" ht="15" customHeight="1" x14ac:dyDescent="0.2">
      <c r="A469" s="43"/>
    </row>
    <row r="470" spans="1:5" ht="15" customHeight="1" x14ac:dyDescent="0.25">
      <c r="A470" s="40" t="s">
        <v>1</v>
      </c>
      <c r="B470" s="41"/>
      <c r="C470" s="41"/>
      <c r="D470" s="41"/>
      <c r="E470" s="41"/>
    </row>
    <row r="471" spans="1:5" ht="15" customHeight="1" x14ac:dyDescent="0.2">
      <c r="A471" s="42" t="s">
        <v>47</v>
      </c>
      <c r="B471" s="41"/>
      <c r="C471" s="41"/>
      <c r="D471" s="41"/>
      <c r="E471" s="83" t="s">
        <v>48</v>
      </c>
    </row>
    <row r="472" spans="1:5" ht="15" customHeight="1" x14ac:dyDescent="0.25">
      <c r="A472" s="43"/>
      <c r="B472" s="40"/>
      <c r="C472" s="41"/>
      <c r="D472" s="41"/>
      <c r="E472" s="44"/>
    </row>
    <row r="473" spans="1:5" ht="15" customHeight="1" x14ac:dyDescent="0.2">
      <c r="B473" s="64"/>
      <c r="C473" s="46" t="s">
        <v>49</v>
      </c>
      <c r="D473" s="47" t="s">
        <v>50</v>
      </c>
      <c r="E473" s="48" t="s">
        <v>51</v>
      </c>
    </row>
    <row r="474" spans="1:5" ht="15" customHeight="1" x14ac:dyDescent="0.2">
      <c r="B474" s="78"/>
      <c r="C474" s="121">
        <v>6172</v>
      </c>
      <c r="D474" s="69" t="s">
        <v>105</v>
      </c>
      <c r="E474" s="53">
        <v>691161</v>
      </c>
    </row>
    <row r="475" spans="1:5" ht="15" customHeight="1" x14ac:dyDescent="0.2">
      <c r="B475" s="78"/>
      <c r="C475" s="55" t="s">
        <v>53</v>
      </c>
      <c r="D475" s="56"/>
      <c r="E475" s="57">
        <f>SUM(E474:E474)</f>
        <v>691161</v>
      </c>
    </row>
    <row r="476" spans="1:5" ht="15" customHeight="1" x14ac:dyDescent="0.2"/>
    <row r="477" spans="1:5" ht="15" customHeight="1" x14ac:dyDescent="0.25">
      <c r="A477" s="40" t="s">
        <v>16</v>
      </c>
      <c r="B477" s="41"/>
      <c r="C477" s="41"/>
      <c r="D477" s="41"/>
      <c r="E477" s="41"/>
    </row>
    <row r="478" spans="1:5" ht="15" customHeight="1" x14ac:dyDescent="0.2">
      <c r="A478" s="42" t="s">
        <v>111</v>
      </c>
      <c r="B478" s="122"/>
      <c r="C478" s="122"/>
      <c r="D478" s="122"/>
      <c r="E478" s="43" t="s">
        <v>112</v>
      </c>
    </row>
    <row r="479" spans="1:5" ht="15" customHeight="1" x14ac:dyDescent="0.25">
      <c r="A479" s="40"/>
      <c r="B479" s="43"/>
      <c r="C479" s="41"/>
      <c r="D479" s="41"/>
      <c r="E479" s="44"/>
    </row>
    <row r="480" spans="1:5" ht="15" customHeight="1" x14ac:dyDescent="0.2">
      <c r="A480" s="45"/>
      <c r="B480" s="65" t="s">
        <v>67</v>
      </c>
      <c r="C480" s="46" t="s">
        <v>49</v>
      </c>
      <c r="D480" s="123" t="s">
        <v>50</v>
      </c>
      <c r="E480" s="48" t="s">
        <v>51</v>
      </c>
    </row>
    <row r="481" spans="1:5" ht="15" customHeight="1" x14ac:dyDescent="0.2">
      <c r="A481" s="78"/>
      <c r="B481" s="124">
        <v>305</v>
      </c>
      <c r="C481" s="68"/>
      <c r="D481" s="96" t="s">
        <v>113</v>
      </c>
      <c r="E481" s="53">
        <v>691161</v>
      </c>
    </row>
    <row r="482" spans="1:5" ht="15" customHeight="1" x14ac:dyDescent="0.2">
      <c r="A482" s="80"/>
      <c r="B482" s="125"/>
      <c r="C482" s="55" t="s">
        <v>53</v>
      </c>
      <c r="D482" s="120"/>
      <c r="E482" s="73">
        <f>SUM(E481:E481)</f>
        <v>691161</v>
      </c>
    </row>
    <row r="483" spans="1:5" ht="15" customHeight="1" x14ac:dyDescent="0.2"/>
    <row r="484" spans="1:5" ht="15" customHeight="1" x14ac:dyDescent="0.2"/>
    <row r="485" spans="1:5" ht="15" customHeight="1" x14ac:dyDescent="0.25">
      <c r="A485" s="38" t="s">
        <v>232</v>
      </c>
    </row>
    <row r="486" spans="1:5" ht="15" customHeight="1" x14ac:dyDescent="0.2">
      <c r="A486" s="201" t="s">
        <v>45</v>
      </c>
      <c r="B486" s="201"/>
      <c r="C486" s="201"/>
      <c r="D486" s="201"/>
      <c r="E486" s="201"/>
    </row>
    <row r="487" spans="1:5" ht="15" customHeight="1" x14ac:dyDescent="0.2">
      <c r="A487" s="202" t="s">
        <v>233</v>
      </c>
      <c r="B487" s="202"/>
      <c r="C487" s="202"/>
      <c r="D487" s="202"/>
      <c r="E487" s="202"/>
    </row>
    <row r="488" spans="1:5" ht="15" customHeight="1" x14ac:dyDescent="0.2">
      <c r="A488" s="202"/>
      <c r="B488" s="202"/>
      <c r="C488" s="202"/>
      <c r="D488" s="202"/>
      <c r="E488" s="202"/>
    </row>
    <row r="489" spans="1:5" ht="15" customHeight="1" x14ac:dyDescent="0.2">
      <c r="A489" s="202"/>
      <c r="B489" s="202"/>
      <c r="C489" s="202"/>
      <c r="D489" s="202"/>
      <c r="E489" s="202"/>
    </row>
    <row r="490" spans="1:5" ht="15" customHeight="1" x14ac:dyDescent="0.2">
      <c r="A490" s="202"/>
      <c r="B490" s="202"/>
      <c r="C490" s="202"/>
      <c r="D490" s="202"/>
      <c r="E490" s="202"/>
    </row>
    <row r="491" spans="1:5" ht="15" customHeight="1" x14ac:dyDescent="0.2">
      <c r="A491" s="202"/>
      <c r="B491" s="202"/>
      <c r="C491" s="202"/>
      <c r="D491" s="202"/>
      <c r="E491" s="202"/>
    </row>
    <row r="492" spans="1:5" ht="15" customHeight="1" x14ac:dyDescent="0.2">
      <c r="A492" s="202"/>
      <c r="B492" s="202"/>
      <c r="C492" s="202"/>
      <c r="D492" s="202"/>
      <c r="E492" s="202"/>
    </row>
    <row r="493" spans="1:5" ht="15" customHeight="1" x14ac:dyDescent="0.2">
      <c r="A493" s="202"/>
      <c r="B493" s="202"/>
      <c r="C493" s="202"/>
      <c r="D493" s="202"/>
      <c r="E493" s="202"/>
    </row>
    <row r="494" spans="1:5" ht="15" customHeight="1" x14ac:dyDescent="0.2">
      <c r="A494" s="43" t="s">
        <v>110</v>
      </c>
    </row>
    <row r="495" spans="1:5" ht="15" customHeight="1" x14ac:dyDescent="0.25">
      <c r="A495" s="40" t="s">
        <v>1</v>
      </c>
      <c r="B495" s="41"/>
      <c r="C495" s="41"/>
      <c r="D495" s="41"/>
      <c r="E495" s="41"/>
    </row>
    <row r="496" spans="1:5" ht="15" customHeight="1" x14ac:dyDescent="0.2">
      <c r="A496" s="42" t="s">
        <v>47</v>
      </c>
      <c r="B496" s="41"/>
      <c r="C496" s="41"/>
      <c r="D496" s="41"/>
      <c r="E496" s="83" t="s">
        <v>48</v>
      </c>
    </row>
    <row r="497" spans="1:5" ht="15" customHeight="1" x14ac:dyDescent="0.25">
      <c r="A497" s="43"/>
      <c r="B497" s="40"/>
      <c r="C497" s="41"/>
      <c r="D497" s="41"/>
      <c r="E497" s="44"/>
    </row>
    <row r="498" spans="1:5" ht="15" customHeight="1" x14ac:dyDescent="0.2">
      <c r="B498" s="64"/>
      <c r="C498" s="46" t="s">
        <v>49</v>
      </c>
      <c r="D498" s="47" t="s">
        <v>50</v>
      </c>
      <c r="E498" s="48" t="s">
        <v>51</v>
      </c>
    </row>
    <row r="499" spans="1:5" ht="15" customHeight="1" x14ac:dyDescent="0.2">
      <c r="B499" s="78"/>
      <c r="C499" s="121">
        <v>6172</v>
      </c>
      <c r="D499" s="69" t="s">
        <v>105</v>
      </c>
      <c r="E499" s="53">
        <v>52908</v>
      </c>
    </row>
    <row r="500" spans="1:5" ht="15" customHeight="1" x14ac:dyDescent="0.2">
      <c r="B500" s="78"/>
      <c r="C500" s="55" t="s">
        <v>53</v>
      </c>
      <c r="D500" s="56"/>
      <c r="E500" s="57">
        <f>SUM(E499:E499)</f>
        <v>52908</v>
      </c>
    </row>
    <row r="501" spans="1:5" ht="15" customHeight="1" x14ac:dyDescent="0.2"/>
    <row r="502" spans="1:5" ht="15" customHeight="1" x14ac:dyDescent="0.25">
      <c r="A502" s="40" t="s">
        <v>16</v>
      </c>
      <c r="B502" s="41"/>
      <c r="C502" s="41"/>
      <c r="D502" s="41"/>
      <c r="E502" s="41"/>
    </row>
    <row r="503" spans="1:5" ht="15" customHeight="1" x14ac:dyDescent="0.2">
      <c r="A503" s="42" t="s">
        <v>111</v>
      </c>
      <c r="B503" s="122"/>
      <c r="C503" s="122"/>
      <c r="D503" s="122"/>
      <c r="E503" s="43" t="s">
        <v>112</v>
      </c>
    </row>
    <row r="504" spans="1:5" ht="15" customHeight="1" x14ac:dyDescent="0.25">
      <c r="A504" s="40"/>
      <c r="B504" s="43"/>
      <c r="C504" s="41"/>
      <c r="D504" s="41"/>
      <c r="E504" s="44"/>
    </row>
    <row r="505" spans="1:5" ht="15" customHeight="1" x14ac:dyDescent="0.2">
      <c r="A505" s="45"/>
      <c r="B505" s="65" t="s">
        <v>67</v>
      </c>
      <c r="C505" s="46" t="s">
        <v>49</v>
      </c>
      <c r="D505" s="123" t="s">
        <v>50</v>
      </c>
      <c r="E505" s="48" t="s">
        <v>51</v>
      </c>
    </row>
    <row r="506" spans="1:5" ht="15" customHeight="1" x14ac:dyDescent="0.2">
      <c r="A506" s="78"/>
      <c r="B506" s="124">
        <v>305</v>
      </c>
      <c r="C506" s="68"/>
      <c r="D506" s="96" t="s">
        <v>113</v>
      </c>
      <c r="E506" s="53">
        <v>52908</v>
      </c>
    </row>
    <row r="507" spans="1:5" ht="15" customHeight="1" x14ac:dyDescent="0.2">
      <c r="A507" s="80"/>
      <c r="B507" s="125"/>
      <c r="C507" s="55" t="s">
        <v>53</v>
      </c>
      <c r="D507" s="120"/>
      <c r="E507" s="73">
        <f>SUM(E506:E506)</f>
        <v>52908</v>
      </c>
    </row>
    <row r="508" spans="1:5" ht="15" customHeight="1" x14ac:dyDescent="0.2"/>
    <row r="509" spans="1:5" ht="15" customHeight="1" x14ac:dyDescent="0.2"/>
    <row r="510" spans="1:5" ht="15" customHeight="1" x14ac:dyDescent="0.25">
      <c r="A510" s="38" t="s">
        <v>234</v>
      </c>
    </row>
    <row r="511" spans="1:5" ht="15" customHeight="1" x14ac:dyDescent="0.2">
      <c r="A511" s="201" t="s">
        <v>45</v>
      </c>
      <c r="B511" s="201"/>
      <c r="C511" s="201"/>
      <c r="D511" s="201"/>
      <c r="E511" s="201"/>
    </row>
    <row r="512" spans="1:5" ht="15" customHeight="1" x14ac:dyDescent="0.2">
      <c r="A512" s="203" t="s">
        <v>235</v>
      </c>
      <c r="B512" s="203"/>
      <c r="C512" s="203"/>
      <c r="D512" s="203"/>
      <c r="E512" s="203"/>
    </row>
    <row r="513" spans="1:5" ht="15" customHeight="1" x14ac:dyDescent="0.2">
      <c r="A513" s="203"/>
      <c r="B513" s="203"/>
      <c r="C513" s="203"/>
      <c r="D513" s="203"/>
      <c r="E513" s="203"/>
    </row>
    <row r="514" spans="1:5" ht="15" customHeight="1" x14ac:dyDescent="0.2">
      <c r="A514" s="203"/>
      <c r="B514" s="203"/>
      <c r="C514" s="203"/>
      <c r="D514" s="203"/>
      <c r="E514" s="203"/>
    </row>
    <row r="515" spans="1:5" ht="15" customHeight="1" x14ac:dyDescent="0.2">
      <c r="A515" s="203"/>
      <c r="B515" s="203"/>
      <c r="C515" s="203"/>
      <c r="D515" s="203"/>
      <c r="E515" s="203"/>
    </row>
    <row r="516" spans="1:5" ht="15" customHeight="1" x14ac:dyDescent="0.2">
      <c r="A516" s="203"/>
      <c r="B516" s="203"/>
      <c r="C516" s="203"/>
      <c r="D516" s="203"/>
      <c r="E516" s="203"/>
    </row>
    <row r="517" spans="1:5" ht="15" customHeight="1" x14ac:dyDescent="0.2">
      <c r="A517" s="203"/>
      <c r="B517" s="203"/>
      <c r="C517" s="203"/>
      <c r="D517" s="203"/>
      <c r="E517" s="203"/>
    </row>
    <row r="518" spans="1:5" ht="15" customHeight="1" x14ac:dyDescent="0.2">
      <c r="A518" s="203"/>
      <c r="B518" s="203"/>
      <c r="C518" s="203"/>
      <c r="D518" s="203"/>
      <c r="E518" s="203"/>
    </row>
    <row r="519" spans="1:5" ht="15" customHeight="1" x14ac:dyDescent="0.2">
      <c r="A519" s="203"/>
      <c r="B519" s="203"/>
      <c r="C519" s="203"/>
      <c r="D519" s="203"/>
      <c r="E519" s="203"/>
    </row>
    <row r="520" spans="1:5" ht="15" customHeight="1" x14ac:dyDescent="0.2">
      <c r="A520" s="203"/>
      <c r="B520" s="203"/>
      <c r="C520" s="203"/>
      <c r="D520" s="203"/>
      <c r="E520" s="203"/>
    </row>
    <row r="521" spans="1:5" ht="15" customHeight="1" x14ac:dyDescent="0.2">
      <c r="A521" s="115"/>
      <c r="B521" s="115"/>
      <c r="C521" s="115"/>
      <c r="D521" s="115"/>
      <c r="E521" s="115"/>
    </row>
    <row r="522" spans="1:5" ht="15" customHeight="1" x14ac:dyDescent="0.25">
      <c r="A522" s="40" t="s">
        <v>1</v>
      </c>
      <c r="B522" s="41"/>
      <c r="C522" s="41"/>
      <c r="D522" s="41"/>
      <c r="E522" s="41"/>
    </row>
    <row r="523" spans="1:5" ht="15" customHeight="1" x14ac:dyDescent="0.2">
      <c r="A523" s="42" t="s">
        <v>47</v>
      </c>
      <c r="B523" s="41"/>
      <c r="C523" s="41"/>
      <c r="D523" s="41"/>
      <c r="E523" s="83" t="s">
        <v>48</v>
      </c>
    </row>
    <row r="524" spans="1:5" ht="15" customHeight="1" x14ac:dyDescent="0.25">
      <c r="B524" s="40"/>
      <c r="C524" s="41"/>
      <c r="D524" s="41"/>
      <c r="E524" s="44"/>
    </row>
    <row r="525" spans="1:5" ht="15" customHeight="1" x14ac:dyDescent="0.2">
      <c r="B525" s="45"/>
      <c r="C525" s="46" t="s">
        <v>49</v>
      </c>
      <c r="D525" s="47" t="s">
        <v>50</v>
      </c>
      <c r="E525" s="48" t="s">
        <v>51</v>
      </c>
    </row>
    <row r="526" spans="1:5" ht="15" customHeight="1" x14ac:dyDescent="0.2">
      <c r="B526" s="78"/>
      <c r="C526" s="51">
        <v>6172</v>
      </c>
      <c r="D526" s="116" t="s">
        <v>105</v>
      </c>
      <c r="E526" s="117">
        <v>56942</v>
      </c>
    </row>
    <row r="527" spans="1:5" ht="15" customHeight="1" x14ac:dyDescent="0.2">
      <c r="B527" s="78"/>
      <c r="C527" s="55" t="s">
        <v>53</v>
      </c>
      <c r="D527" s="56"/>
      <c r="E527" s="57">
        <f>SUM(E526:E526)</f>
        <v>56942</v>
      </c>
    </row>
    <row r="528" spans="1:5" ht="15" customHeight="1" x14ac:dyDescent="0.2">
      <c r="A528" s="43"/>
      <c r="B528" s="43"/>
      <c r="C528" s="43"/>
      <c r="D528" s="43"/>
      <c r="E528" s="43"/>
    </row>
    <row r="529" spans="1:5" ht="15" customHeight="1" x14ac:dyDescent="0.25">
      <c r="A529" s="40" t="s">
        <v>16</v>
      </c>
      <c r="B529" s="41"/>
      <c r="C529" s="41"/>
      <c r="D529" s="41"/>
      <c r="E529" s="43"/>
    </row>
    <row r="530" spans="1:5" ht="15" customHeight="1" x14ac:dyDescent="0.2">
      <c r="A530" s="42" t="s">
        <v>106</v>
      </c>
      <c r="B530" s="43"/>
      <c r="C530" s="43"/>
      <c r="D530" s="43"/>
      <c r="E530" s="43" t="s">
        <v>107</v>
      </c>
    </row>
    <row r="531" spans="1:5" ht="15" customHeight="1" x14ac:dyDescent="0.2">
      <c r="A531" s="43"/>
      <c r="B531" s="118"/>
      <c r="C531" s="41"/>
      <c r="E531" s="119"/>
    </row>
    <row r="532" spans="1:5" ht="15" customHeight="1" x14ac:dyDescent="0.2">
      <c r="B532" s="45"/>
      <c r="C532" s="46" t="s">
        <v>49</v>
      </c>
      <c r="D532" s="66" t="s">
        <v>54</v>
      </c>
      <c r="E532" s="48" t="s">
        <v>51</v>
      </c>
    </row>
    <row r="533" spans="1:5" ht="15" customHeight="1" x14ac:dyDescent="0.2">
      <c r="B533" s="67"/>
      <c r="C533" s="68">
        <v>3513</v>
      </c>
      <c r="D533" s="69" t="s">
        <v>61</v>
      </c>
      <c r="E533" s="117">
        <v>-1000</v>
      </c>
    </row>
    <row r="534" spans="1:5" ht="15" customHeight="1" x14ac:dyDescent="0.2">
      <c r="B534" s="67"/>
      <c r="C534" s="68">
        <v>3522</v>
      </c>
      <c r="D534" s="69" t="s">
        <v>61</v>
      </c>
      <c r="E534" s="117">
        <v>57942</v>
      </c>
    </row>
    <row r="535" spans="1:5" ht="15" customHeight="1" x14ac:dyDescent="0.2">
      <c r="B535" s="78"/>
      <c r="C535" s="55" t="s">
        <v>53</v>
      </c>
      <c r="D535" s="120"/>
      <c r="E535" s="73">
        <f>SUM(E533:E534)</f>
        <v>56942</v>
      </c>
    </row>
    <row r="536" spans="1:5" ht="15" customHeight="1" x14ac:dyDescent="0.2"/>
    <row r="537" spans="1:5" ht="15" customHeight="1" x14ac:dyDescent="0.2"/>
    <row r="538" spans="1:5" ht="15" customHeight="1" x14ac:dyDescent="0.25">
      <c r="A538" s="38" t="s">
        <v>236</v>
      </c>
    </row>
    <row r="539" spans="1:5" ht="15" customHeight="1" x14ac:dyDescent="0.2">
      <c r="A539" s="204" t="s">
        <v>237</v>
      </c>
      <c r="B539" s="204"/>
      <c r="C539" s="204"/>
      <c r="D539" s="204"/>
      <c r="E539" s="204"/>
    </row>
    <row r="540" spans="1:5" ht="15" customHeight="1" x14ac:dyDescent="0.2">
      <c r="A540" s="204"/>
      <c r="B540" s="204"/>
      <c r="C540" s="204"/>
      <c r="D540" s="204"/>
      <c r="E540" s="204"/>
    </row>
    <row r="541" spans="1:5" ht="15" customHeight="1" x14ac:dyDescent="0.2">
      <c r="A541" s="202" t="s">
        <v>238</v>
      </c>
      <c r="B541" s="202"/>
      <c r="C541" s="202"/>
      <c r="D541" s="202"/>
      <c r="E541" s="202"/>
    </row>
    <row r="542" spans="1:5" ht="15" customHeight="1" x14ac:dyDescent="0.2">
      <c r="A542" s="202"/>
      <c r="B542" s="202"/>
      <c r="C542" s="202"/>
      <c r="D542" s="202"/>
      <c r="E542" s="202"/>
    </row>
    <row r="543" spans="1:5" ht="15" customHeight="1" x14ac:dyDescent="0.2">
      <c r="A543" s="202"/>
      <c r="B543" s="202"/>
      <c r="C543" s="202"/>
      <c r="D543" s="202"/>
      <c r="E543" s="202"/>
    </row>
    <row r="544" spans="1:5" ht="15" customHeight="1" x14ac:dyDescent="0.2">
      <c r="A544" s="202"/>
      <c r="B544" s="202"/>
      <c r="C544" s="202"/>
      <c r="D544" s="202"/>
      <c r="E544" s="202"/>
    </row>
    <row r="545" spans="1:5" ht="15" customHeight="1" x14ac:dyDescent="0.2">
      <c r="A545" s="202"/>
      <c r="B545" s="202"/>
      <c r="C545" s="202"/>
      <c r="D545" s="202"/>
      <c r="E545" s="202"/>
    </row>
    <row r="546" spans="1:5" ht="15" customHeight="1" x14ac:dyDescent="0.2">
      <c r="A546" s="202"/>
      <c r="B546" s="202"/>
      <c r="C546" s="202"/>
      <c r="D546" s="202"/>
      <c r="E546" s="202"/>
    </row>
    <row r="547" spans="1:5" ht="15" customHeight="1" x14ac:dyDescent="0.2">
      <c r="A547" s="202"/>
      <c r="B547" s="202"/>
      <c r="C547" s="202"/>
      <c r="D547" s="202"/>
      <c r="E547" s="202"/>
    </row>
    <row r="548" spans="1:5" ht="15" customHeight="1" x14ac:dyDescent="0.2">
      <c r="A548" s="202"/>
      <c r="B548" s="202"/>
      <c r="C548" s="202"/>
      <c r="D548" s="202"/>
      <c r="E548" s="202"/>
    </row>
    <row r="549" spans="1:5" ht="15" customHeight="1" x14ac:dyDescent="0.2">
      <c r="A549" s="202"/>
      <c r="B549" s="202"/>
      <c r="C549" s="202"/>
      <c r="D549" s="202"/>
      <c r="E549" s="202"/>
    </row>
    <row r="550" spans="1:5" ht="15" customHeight="1" x14ac:dyDescent="0.2"/>
    <row r="551" spans="1:5" ht="15" customHeight="1" x14ac:dyDescent="0.25">
      <c r="A551" s="58" t="s">
        <v>16</v>
      </c>
      <c r="B551" s="60"/>
      <c r="C551" s="60"/>
      <c r="D551" s="60"/>
      <c r="E551" s="60"/>
    </row>
    <row r="552" spans="1:5" ht="15" customHeight="1" x14ac:dyDescent="0.2">
      <c r="A552" s="61" t="s">
        <v>47</v>
      </c>
      <c r="B552" s="60"/>
      <c r="C552" s="60"/>
      <c r="D552" s="60"/>
      <c r="E552" s="75" t="s">
        <v>48</v>
      </c>
    </row>
    <row r="553" spans="1:5" ht="15" customHeight="1" x14ac:dyDescent="0.25">
      <c r="A553" s="58"/>
      <c r="B553" s="84"/>
      <c r="C553" s="60"/>
      <c r="D553" s="60"/>
      <c r="E553" s="85"/>
    </row>
    <row r="554" spans="1:5" ht="15" customHeight="1" x14ac:dyDescent="0.2">
      <c r="B554" s="64"/>
      <c r="C554" s="65" t="s">
        <v>49</v>
      </c>
      <c r="D554" s="66" t="s">
        <v>54</v>
      </c>
      <c r="E554" s="48" t="s">
        <v>51</v>
      </c>
    </row>
    <row r="555" spans="1:5" ht="15" customHeight="1" x14ac:dyDescent="0.2">
      <c r="B555" s="172"/>
      <c r="C555" s="173">
        <v>4324</v>
      </c>
      <c r="D555" s="126" t="s">
        <v>55</v>
      </c>
      <c r="E555" s="137">
        <f>-71440-75240</f>
        <v>-146680</v>
      </c>
    </row>
    <row r="556" spans="1:5" ht="15" customHeight="1" x14ac:dyDescent="0.2">
      <c r="B556" s="145"/>
      <c r="C556" s="71" t="s">
        <v>53</v>
      </c>
      <c r="D556" s="92"/>
      <c r="E556" s="93">
        <f>SUM(E555:E555)</f>
        <v>-146680</v>
      </c>
    </row>
    <row r="557" spans="1:5" ht="15" customHeight="1" x14ac:dyDescent="0.2"/>
    <row r="558" spans="1:5" ht="15" customHeight="1" x14ac:dyDescent="0.25">
      <c r="A558" s="40" t="s">
        <v>16</v>
      </c>
      <c r="B558" s="41"/>
      <c r="C558" s="41"/>
      <c r="D558" s="41"/>
      <c r="E558" s="41"/>
    </row>
    <row r="559" spans="1:5" ht="15" customHeight="1" x14ac:dyDescent="0.2">
      <c r="A559" s="42" t="s">
        <v>239</v>
      </c>
      <c r="B559" s="122"/>
      <c r="C559" s="122"/>
      <c r="D559" s="122"/>
      <c r="E559" s="122" t="s">
        <v>240</v>
      </c>
    </row>
    <row r="560" spans="1:5" ht="15" customHeight="1" x14ac:dyDescent="0.2">
      <c r="A560" s="122"/>
      <c r="B560" s="118"/>
      <c r="C560" s="41"/>
      <c r="D560" s="122"/>
      <c r="E560" s="119"/>
    </row>
    <row r="561" spans="1:7" ht="15" customHeight="1" x14ac:dyDescent="0.2">
      <c r="B561" s="65" t="s">
        <v>67</v>
      </c>
      <c r="C561" s="46" t="s">
        <v>49</v>
      </c>
      <c r="D561" s="123" t="s">
        <v>50</v>
      </c>
      <c r="E561" s="48" t="s">
        <v>51</v>
      </c>
    </row>
    <row r="562" spans="1:7" ht="15" customHeight="1" x14ac:dyDescent="0.2">
      <c r="B562" s="174">
        <v>13307</v>
      </c>
      <c r="C562" s="162"/>
      <c r="D562" s="96" t="s">
        <v>241</v>
      </c>
      <c r="E562" s="175">
        <v>71440</v>
      </c>
    </row>
    <row r="563" spans="1:7" ht="15" customHeight="1" x14ac:dyDescent="0.2">
      <c r="B563" s="125"/>
      <c r="C563" s="55" t="s">
        <v>53</v>
      </c>
      <c r="D563" s="120"/>
      <c r="E563" s="73">
        <f>SUM(E562:E562)</f>
        <v>71440</v>
      </c>
    </row>
    <row r="564" spans="1:7" ht="15" customHeight="1" x14ac:dyDescent="0.2">
      <c r="A564" s="122"/>
      <c r="B564" s="122"/>
      <c r="C564" s="122"/>
      <c r="D564" s="122"/>
      <c r="E564" s="122"/>
    </row>
    <row r="565" spans="1:7" ht="15" customHeight="1" x14ac:dyDescent="0.25">
      <c r="A565" s="40" t="s">
        <v>16</v>
      </c>
      <c r="B565" s="41"/>
      <c r="C565" s="41"/>
      <c r="D565" s="41"/>
      <c r="E565" s="41"/>
    </row>
    <row r="566" spans="1:7" ht="15" customHeight="1" x14ac:dyDescent="0.2">
      <c r="A566" s="42" t="s">
        <v>106</v>
      </c>
      <c r="B566" s="122"/>
      <c r="C566" s="122"/>
      <c r="D566" s="122"/>
      <c r="E566" s="122" t="s">
        <v>107</v>
      </c>
    </row>
    <row r="567" spans="1:7" ht="15" customHeight="1" x14ac:dyDescent="0.2">
      <c r="A567" s="122"/>
      <c r="B567" s="118"/>
      <c r="C567" s="41"/>
      <c r="D567" s="122"/>
      <c r="E567" s="119"/>
    </row>
    <row r="568" spans="1:7" ht="15" customHeight="1" x14ac:dyDescent="0.2">
      <c r="A568" s="64"/>
      <c r="B568" s="65" t="s">
        <v>67</v>
      </c>
      <c r="C568" s="46" t="s">
        <v>49</v>
      </c>
      <c r="D568" s="123" t="s">
        <v>50</v>
      </c>
      <c r="E568" s="48" t="s">
        <v>51</v>
      </c>
    </row>
    <row r="569" spans="1:7" ht="15" customHeight="1" x14ac:dyDescent="0.2">
      <c r="A569" s="172"/>
      <c r="B569" s="174">
        <v>13307</v>
      </c>
      <c r="C569" s="162"/>
      <c r="D569" s="96" t="s">
        <v>241</v>
      </c>
      <c r="E569" s="134">
        <v>75240</v>
      </c>
    </row>
    <row r="570" spans="1:7" ht="15" customHeight="1" x14ac:dyDescent="0.2">
      <c r="A570" s="145"/>
      <c r="B570" s="125"/>
      <c r="C570" s="55" t="s">
        <v>53</v>
      </c>
      <c r="D570" s="120"/>
      <c r="E570" s="73">
        <f>SUM(E569)</f>
        <v>75240</v>
      </c>
      <c r="G570" s="149">
        <f>+E563+E570</f>
        <v>146680</v>
      </c>
    </row>
    <row r="571" spans="1:7" ht="15" customHeight="1" x14ac:dyDescent="0.2"/>
    <row r="572" spans="1:7" ht="15" customHeight="1" x14ac:dyDescent="0.2"/>
    <row r="573" spans="1:7" ht="15" customHeight="1" x14ac:dyDescent="0.2"/>
    <row r="574" spans="1:7" ht="15" customHeight="1" x14ac:dyDescent="0.25">
      <c r="A574" s="38" t="s">
        <v>242</v>
      </c>
    </row>
    <row r="575" spans="1:7" ht="15" customHeight="1" x14ac:dyDescent="0.2">
      <c r="A575" s="204" t="s">
        <v>243</v>
      </c>
      <c r="B575" s="204"/>
      <c r="C575" s="204"/>
      <c r="D575" s="204"/>
      <c r="E575" s="204"/>
    </row>
    <row r="576" spans="1:7" ht="15" customHeight="1" x14ac:dyDescent="0.2">
      <c r="A576" s="204"/>
      <c r="B576" s="204"/>
      <c r="C576" s="204"/>
      <c r="D576" s="204"/>
      <c r="E576" s="204"/>
    </row>
    <row r="577" spans="1:5" ht="15" customHeight="1" x14ac:dyDescent="0.2">
      <c r="A577" s="202" t="s">
        <v>542</v>
      </c>
      <c r="B577" s="202"/>
      <c r="C577" s="202"/>
      <c r="D577" s="202"/>
      <c r="E577" s="202"/>
    </row>
    <row r="578" spans="1:5" ht="15" customHeight="1" x14ac:dyDescent="0.2">
      <c r="A578" s="202"/>
      <c r="B578" s="202"/>
      <c r="C578" s="202"/>
      <c r="D578" s="202"/>
      <c r="E578" s="202"/>
    </row>
    <row r="579" spans="1:5" ht="15" customHeight="1" x14ac:dyDescent="0.2">
      <c r="A579" s="202"/>
      <c r="B579" s="202"/>
      <c r="C579" s="202"/>
      <c r="D579" s="202"/>
      <c r="E579" s="202"/>
    </row>
    <row r="580" spans="1:5" ht="15" customHeight="1" x14ac:dyDescent="0.2">
      <c r="A580" s="202"/>
      <c r="B580" s="202"/>
      <c r="C580" s="202"/>
      <c r="D580" s="202"/>
      <c r="E580" s="202"/>
    </row>
    <row r="581" spans="1:5" ht="15" customHeight="1" x14ac:dyDescent="0.2">
      <c r="A581" s="202"/>
      <c r="B581" s="202"/>
      <c r="C581" s="202"/>
      <c r="D581" s="202"/>
      <c r="E581" s="202"/>
    </row>
    <row r="582" spans="1:5" ht="15" customHeight="1" x14ac:dyDescent="0.2">
      <c r="A582" s="202"/>
      <c r="B582" s="202"/>
      <c r="C582" s="202"/>
      <c r="D582" s="202"/>
      <c r="E582" s="202"/>
    </row>
    <row r="583" spans="1:5" ht="15" customHeight="1" x14ac:dyDescent="0.2">
      <c r="A583" s="202"/>
      <c r="B583" s="202"/>
      <c r="C583" s="202"/>
      <c r="D583" s="202"/>
      <c r="E583" s="202"/>
    </row>
    <row r="584" spans="1:5" ht="15" customHeight="1" x14ac:dyDescent="0.2">
      <c r="A584" s="202"/>
      <c r="B584" s="202"/>
      <c r="C584" s="202"/>
      <c r="D584" s="202"/>
      <c r="E584" s="202"/>
    </row>
    <row r="585" spans="1:5" ht="15" customHeight="1" x14ac:dyDescent="0.2">
      <c r="A585" s="202"/>
      <c r="B585" s="202"/>
      <c r="C585" s="202"/>
      <c r="D585" s="202"/>
      <c r="E585" s="202"/>
    </row>
    <row r="586" spans="1:5" ht="15" customHeight="1" x14ac:dyDescent="0.2">
      <c r="A586" s="43"/>
      <c r="B586" s="129"/>
      <c r="C586" s="43"/>
      <c r="D586" s="43"/>
      <c r="E586" s="43"/>
    </row>
    <row r="587" spans="1:5" ht="15" customHeight="1" x14ac:dyDescent="0.25">
      <c r="A587" s="40" t="s">
        <v>16</v>
      </c>
      <c r="B587" s="41"/>
      <c r="C587" s="41"/>
      <c r="D587" s="41"/>
      <c r="E587" s="41"/>
    </row>
    <row r="588" spans="1:5" ht="15" customHeight="1" x14ac:dyDescent="0.2">
      <c r="A588" s="42" t="s">
        <v>47</v>
      </c>
      <c r="B588" s="41"/>
      <c r="C588" s="41"/>
      <c r="D588" s="41"/>
      <c r="E588" s="83" t="s">
        <v>48</v>
      </c>
    </row>
    <row r="589" spans="1:5" ht="15" customHeight="1" x14ac:dyDescent="0.25">
      <c r="A589" s="40"/>
      <c r="B589" s="43"/>
      <c r="C589" s="41"/>
      <c r="D589" s="41"/>
      <c r="E589" s="44"/>
    </row>
    <row r="590" spans="1:5" ht="15" customHeight="1" x14ac:dyDescent="0.2">
      <c r="A590" s="45"/>
      <c r="B590" s="45"/>
      <c r="C590" s="46" t="s">
        <v>49</v>
      </c>
      <c r="D590" s="77" t="s">
        <v>54</v>
      </c>
      <c r="E590" s="48" t="s">
        <v>51</v>
      </c>
    </row>
    <row r="591" spans="1:5" ht="15" customHeight="1" x14ac:dyDescent="0.2">
      <c r="A591" s="78"/>
      <c r="B591" s="50"/>
      <c r="C591" s="79">
        <v>6409</v>
      </c>
      <c r="D591" s="101" t="s">
        <v>83</v>
      </c>
      <c r="E591" s="130">
        <f>-110000-150000</f>
        <v>-260000</v>
      </c>
    </row>
    <row r="592" spans="1:5" ht="15" customHeight="1" x14ac:dyDescent="0.2">
      <c r="A592" s="80"/>
      <c r="B592" s="81"/>
      <c r="C592" s="55" t="s">
        <v>53</v>
      </c>
      <c r="D592" s="56"/>
      <c r="E592" s="57">
        <f>E591</f>
        <v>-260000</v>
      </c>
    </row>
    <row r="593" spans="1:5" ht="15" customHeight="1" x14ac:dyDescent="0.2">
      <c r="A593" s="43"/>
      <c r="B593" s="129"/>
      <c r="C593" s="43"/>
      <c r="D593" s="43"/>
      <c r="E593" s="43"/>
    </row>
    <row r="594" spans="1:5" ht="15" customHeight="1" x14ac:dyDescent="0.25">
      <c r="A594" s="40" t="s">
        <v>16</v>
      </c>
      <c r="B594" s="131"/>
      <c r="C594" s="41"/>
      <c r="D594" s="41"/>
      <c r="E594" s="41"/>
    </row>
    <row r="595" spans="1:5" ht="15" customHeight="1" x14ac:dyDescent="0.2">
      <c r="A595" s="42" t="s">
        <v>193</v>
      </c>
      <c r="B595" s="41"/>
      <c r="C595" s="41"/>
      <c r="D595" s="41"/>
      <c r="E595" s="83" t="s">
        <v>194</v>
      </c>
    </row>
    <row r="596" spans="1:5" ht="15" customHeight="1" x14ac:dyDescent="0.2">
      <c r="A596" s="43"/>
      <c r="B596" s="132"/>
      <c r="C596" s="41"/>
      <c r="D596" s="43"/>
      <c r="E596" s="119"/>
    </row>
    <row r="597" spans="1:5" ht="15" customHeight="1" x14ac:dyDescent="0.2">
      <c r="B597" s="64"/>
      <c r="C597" s="46" t="s">
        <v>49</v>
      </c>
      <c r="D597" s="66" t="s">
        <v>54</v>
      </c>
      <c r="E597" s="46" t="s">
        <v>51</v>
      </c>
    </row>
    <row r="598" spans="1:5" ht="15" customHeight="1" x14ac:dyDescent="0.2">
      <c r="B598" s="54"/>
      <c r="C598" s="51">
        <v>3429</v>
      </c>
      <c r="D598" s="101" t="s">
        <v>83</v>
      </c>
      <c r="E598" s="134">
        <v>110000</v>
      </c>
    </row>
    <row r="599" spans="1:5" ht="15" customHeight="1" x14ac:dyDescent="0.2">
      <c r="B599" s="54"/>
      <c r="C599" s="51">
        <v>3792</v>
      </c>
      <c r="D599" s="101" t="s">
        <v>83</v>
      </c>
      <c r="E599" s="134">
        <v>150000</v>
      </c>
    </row>
    <row r="600" spans="1:5" ht="15" customHeight="1" x14ac:dyDescent="0.2">
      <c r="B600" s="135"/>
      <c r="C600" s="55" t="s">
        <v>53</v>
      </c>
      <c r="D600" s="120"/>
      <c r="E600" s="73">
        <f>SUM(E598:E599)</f>
        <v>260000</v>
      </c>
    </row>
    <row r="601" spans="1:5" ht="15" customHeight="1" x14ac:dyDescent="0.2">
      <c r="B601" s="135"/>
      <c r="C601" s="146"/>
      <c r="D601" s="147"/>
      <c r="E601" s="148"/>
    </row>
    <row r="602" spans="1:5" ht="15" customHeight="1" x14ac:dyDescent="0.2">
      <c r="B602" s="135"/>
      <c r="C602" s="146"/>
      <c r="D602" s="147"/>
      <c r="E602" s="148"/>
    </row>
    <row r="603" spans="1:5" ht="15" customHeight="1" x14ac:dyDescent="0.25">
      <c r="A603" s="38" t="s">
        <v>244</v>
      </c>
    </row>
    <row r="604" spans="1:5" ht="15" customHeight="1" x14ac:dyDescent="0.2">
      <c r="A604" s="204" t="s">
        <v>245</v>
      </c>
      <c r="B604" s="204"/>
      <c r="C604" s="204"/>
      <c r="D604" s="204"/>
      <c r="E604" s="204"/>
    </row>
    <row r="605" spans="1:5" ht="15" customHeight="1" x14ac:dyDescent="0.2">
      <c r="A605" s="204"/>
      <c r="B605" s="204"/>
      <c r="C605" s="204"/>
      <c r="D605" s="204"/>
      <c r="E605" s="204"/>
    </row>
    <row r="606" spans="1:5" ht="15" customHeight="1" x14ac:dyDescent="0.2">
      <c r="A606" s="202" t="s">
        <v>246</v>
      </c>
      <c r="B606" s="202"/>
      <c r="C606" s="202"/>
      <c r="D606" s="202"/>
      <c r="E606" s="202"/>
    </row>
    <row r="607" spans="1:5" ht="15" customHeight="1" x14ac:dyDescent="0.2">
      <c r="A607" s="202"/>
      <c r="B607" s="202"/>
      <c r="C607" s="202"/>
      <c r="D607" s="202"/>
      <c r="E607" s="202"/>
    </row>
    <row r="608" spans="1:5" ht="15" customHeight="1" x14ac:dyDescent="0.2">
      <c r="A608" s="202"/>
      <c r="B608" s="202"/>
      <c r="C608" s="202"/>
      <c r="D608" s="202"/>
      <c r="E608" s="202"/>
    </row>
    <row r="609" spans="1:5" ht="15" customHeight="1" x14ac:dyDescent="0.2">
      <c r="A609" s="202"/>
      <c r="B609" s="202"/>
      <c r="C609" s="202"/>
      <c r="D609" s="202"/>
      <c r="E609" s="202"/>
    </row>
    <row r="610" spans="1:5" ht="15" customHeight="1" x14ac:dyDescent="0.2">
      <c r="A610" s="202"/>
      <c r="B610" s="202"/>
      <c r="C610" s="202"/>
      <c r="D610" s="202"/>
      <c r="E610" s="202"/>
    </row>
    <row r="611" spans="1:5" ht="15" customHeight="1" x14ac:dyDescent="0.2">
      <c r="A611" s="202"/>
      <c r="B611" s="202"/>
      <c r="C611" s="202"/>
      <c r="D611" s="202"/>
      <c r="E611" s="202"/>
    </row>
    <row r="612" spans="1:5" ht="15" customHeight="1" x14ac:dyDescent="0.2">
      <c r="A612" s="202"/>
      <c r="B612" s="202"/>
      <c r="C612" s="202"/>
      <c r="D612" s="202"/>
      <c r="E612" s="202"/>
    </row>
    <row r="613" spans="1:5" ht="15" customHeight="1" x14ac:dyDescent="0.2">
      <c r="A613" s="176"/>
      <c r="B613" s="176"/>
      <c r="C613" s="176"/>
      <c r="D613" s="176"/>
      <c r="E613" s="176"/>
    </row>
    <row r="614" spans="1:5" ht="15" customHeight="1" x14ac:dyDescent="0.25">
      <c r="A614" s="58" t="s">
        <v>16</v>
      </c>
      <c r="B614" s="60"/>
      <c r="C614" s="60"/>
      <c r="D614" s="60"/>
      <c r="E614" s="60"/>
    </row>
    <row r="615" spans="1:5" ht="15" customHeight="1" x14ac:dyDescent="0.2">
      <c r="A615" s="61" t="s">
        <v>47</v>
      </c>
      <c r="B615" s="60"/>
      <c r="C615" s="60"/>
      <c r="D615" s="60"/>
      <c r="E615" s="75" t="s">
        <v>48</v>
      </c>
    </row>
    <row r="616" spans="1:5" ht="15" customHeight="1" x14ac:dyDescent="0.25">
      <c r="A616" s="62"/>
      <c r="B616" s="58"/>
      <c r="C616" s="60"/>
      <c r="D616" s="60"/>
      <c r="E616" s="85"/>
    </row>
    <row r="617" spans="1:5" ht="15" customHeight="1" x14ac:dyDescent="0.2">
      <c r="A617" s="64"/>
      <c r="B617" s="45"/>
      <c r="C617" s="65" t="s">
        <v>49</v>
      </c>
      <c r="D617" s="77" t="s">
        <v>54</v>
      </c>
      <c r="E617" s="65" t="s">
        <v>51</v>
      </c>
    </row>
    <row r="618" spans="1:5" ht="15" customHeight="1" x14ac:dyDescent="0.2">
      <c r="A618" s="67"/>
      <c r="B618" s="109"/>
      <c r="C618" s="68">
        <v>6409</v>
      </c>
      <c r="D618" s="69" t="s">
        <v>55</v>
      </c>
      <c r="E618" s="90">
        <v>-700000</v>
      </c>
    </row>
    <row r="619" spans="1:5" ht="15" customHeight="1" x14ac:dyDescent="0.2">
      <c r="A619" s="70"/>
      <c r="B619" s="135"/>
      <c r="C619" s="71" t="s">
        <v>53</v>
      </c>
      <c r="D619" s="113"/>
      <c r="E619" s="114">
        <f>SUM(E618:E618)</f>
        <v>-700000</v>
      </c>
    </row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5">
      <c r="A625" s="58" t="s">
        <v>16</v>
      </c>
      <c r="B625" s="176"/>
      <c r="C625" s="176"/>
      <c r="D625" s="176"/>
      <c r="E625" s="176"/>
    </row>
    <row r="626" spans="1:5" ht="15" customHeight="1" x14ac:dyDescent="0.2">
      <c r="A626" s="42" t="s">
        <v>184</v>
      </c>
      <c r="B626" s="41"/>
      <c r="C626" s="41"/>
      <c r="D626" s="41"/>
      <c r="E626" s="83" t="s">
        <v>185</v>
      </c>
    </row>
    <row r="627" spans="1:5" ht="15" customHeight="1" x14ac:dyDescent="0.2">
      <c r="A627" s="42"/>
      <c r="B627" s="122"/>
      <c r="C627" s="41"/>
      <c r="D627" s="41"/>
      <c r="E627" s="44"/>
    </row>
    <row r="628" spans="1:5" ht="15" customHeight="1" x14ac:dyDescent="0.2">
      <c r="A628" s="45"/>
      <c r="B628" s="45"/>
      <c r="C628" s="46" t="s">
        <v>49</v>
      </c>
      <c r="D628" s="77" t="s">
        <v>54</v>
      </c>
      <c r="E628" s="65" t="s">
        <v>51</v>
      </c>
    </row>
    <row r="629" spans="1:5" ht="15" customHeight="1" x14ac:dyDescent="0.2">
      <c r="A629" s="177"/>
      <c r="B629" s="178"/>
      <c r="C629" s="162">
        <v>6172</v>
      </c>
      <c r="D629" s="69" t="s">
        <v>61</v>
      </c>
      <c r="E629" s="53">
        <v>700000</v>
      </c>
    </row>
    <row r="630" spans="1:5" ht="15" customHeight="1" x14ac:dyDescent="0.2">
      <c r="A630" s="172"/>
      <c r="B630" s="172"/>
      <c r="C630" s="55" t="s">
        <v>53</v>
      </c>
      <c r="D630" s="133"/>
      <c r="E630" s="57">
        <f>SUM(E629:E629)</f>
        <v>700000</v>
      </c>
    </row>
    <row r="631" spans="1:5" ht="15" customHeight="1" x14ac:dyDescent="0.2"/>
    <row r="632" spans="1:5" ht="15" customHeight="1" x14ac:dyDescent="0.2"/>
    <row r="633" spans="1:5" ht="15" customHeight="1" x14ac:dyDescent="0.25">
      <c r="A633" s="38" t="s">
        <v>247</v>
      </c>
    </row>
    <row r="634" spans="1:5" ht="15" customHeight="1" x14ac:dyDescent="0.2">
      <c r="A634" s="201" t="s">
        <v>134</v>
      </c>
      <c r="B634" s="201"/>
      <c r="C634" s="201"/>
      <c r="D634" s="201"/>
      <c r="E634" s="201"/>
    </row>
    <row r="635" spans="1:5" ht="15" customHeight="1" x14ac:dyDescent="0.2">
      <c r="A635" s="201"/>
      <c r="B635" s="201"/>
      <c r="C635" s="201"/>
      <c r="D635" s="201"/>
      <c r="E635" s="201"/>
    </row>
    <row r="636" spans="1:5" ht="15" customHeight="1" x14ac:dyDescent="0.2">
      <c r="A636" s="202" t="s">
        <v>248</v>
      </c>
      <c r="B636" s="202"/>
      <c r="C636" s="202"/>
      <c r="D636" s="202"/>
      <c r="E636" s="202"/>
    </row>
    <row r="637" spans="1:5" ht="15" customHeight="1" x14ac:dyDescent="0.2">
      <c r="A637" s="202"/>
      <c r="B637" s="202"/>
      <c r="C637" s="202"/>
      <c r="D637" s="202"/>
      <c r="E637" s="202"/>
    </row>
    <row r="638" spans="1:5" ht="15" customHeight="1" x14ac:dyDescent="0.2">
      <c r="A638" s="202"/>
      <c r="B638" s="202"/>
      <c r="C638" s="202"/>
      <c r="D638" s="202"/>
      <c r="E638" s="202"/>
    </row>
    <row r="639" spans="1:5" ht="15" customHeight="1" x14ac:dyDescent="0.2">
      <c r="A639" s="202"/>
      <c r="B639" s="202"/>
      <c r="C639" s="202"/>
      <c r="D639" s="202"/>
      <c r="E639" s="202"/>
    </row>
    <row r="640" spans="1:5" ht="15" customHeight="1" x14ac:dyDescent="0.2">
      <c r="A640" s="202"/>
      <c r="B640" s="202"/>
      <c r="C640" s="202"/>
      <c r="D640" s="202"/>
      <c r="E640" s="202"/>
    </row>
    <row r="641" spans="1:5" ht="15" customHeight="1" x14ac:dyDescent="0.2">
      <c r="A641" s="202"/>
      <c r="B641" s="202"/>
      <c r="C641" s="202"/>
      <c r="D641" s="202"/>
      <c r="E641" s="202"/>
    </row>
    <row r="642" spans="1:5" ht="15" customHeight="1" x14ac:dyDescent="0.2">
      <c r="A642" s="202"/>
      <c r="B642" s="202"/>
      <c r="C642" s="202"/>
      <c r="D642" s="202"/>
      <c r="E642" s="202"/>
    </row>
    <row r="643" spans="1:5" ht="15" customHeight="1" x14ac:dyDescent="0.2">
      <c r="A643" s="202"/>
      <c r="B643" s="202"/>
      <c r="C643" s="202"/>
      <c r="D643" s="202"/>
      <c r="E643" s="202"/>
    </row>
    <row r="644" spans="1:5" ht="15" customHeight="1" x14ac:dyDescent="0.2"/>
    <row r="645" spans="1:5" ht="15" customHeight="1" x14ac:dyDescent="0.25">
      <c r="A645" s="40" t="s">
        <v>16</v>
      </c>
      <c r="B645" s="41"/>
      <c r="C645" s="41"/>
      <c r="D645" s="41"/>
      <c r="E645" s="43"/>
    </row>
    <row r="646" spans="1:5" ht="15" customHeight="1" x14ac:dyDescent="0.2">
      <c r="A646" s="42" t="s">
        <v>111</v>
      </c>
      <c r="B646" s="122"/>
      <c r="C646" s="122"/>
      <c r="D646" s="122"/>
      <c r="E646" s="43" t="s">
        <v>112</v>
      </c>
    </row>
    <row r="647" spans="1:5" ht="15" customHeight="1" x14ac:dyDescent="0.2"/>
    <row r="648" spans="1:5" ht="15" customHeight="1" x14ac:dyDescent="0.2">
      <c r="B648" s="65" t="s">
        <v>67</v>
      </c>
      <c r="C648" s="46" t="s">
        <v>49</v>
      </c>
      <c r="D648" s="123" t="s">
        <v>50</v>
      </c>
      <c r="E648" s="48" t="s">
        <v>51</v>
      </c>
    </row>
    <row r="649" spans="1:5" ht="15" customHeight="1" x14ac:dyDescent="0.2">
      <c r="B649" s="144">
        <v>13</v>
      </c>
      <c r="C649" s="68"/>
      <c r="D649" s="69" t="s">
        <v>118</v>
      </c>
      <c r="E649" s="90">
        <v>-600000</v>
      </c>
    </row>
    <row r="650" spans="1:5" ht="15" customHeight="1" x14ac:dyDescent="0.2">
      <c r="B650" s="125"/>
      <c r="C650" s="55" t="s">
        <v>53</v>
      </c>
      <c r="D650" s="120"/>
      <c r="E650" s="73">
        <f>SUM(E649:E649)</f>
        <v>-600000</v>
      </c>
    </row>
    <row r="651" spans="1:5" ht="15" customHeight="1" x14ac:dyDescent="0.2"/>
    <row r="652" spans="1:5" ht="15" customHeight="1" x14ac:dyDescent="0.25">
      <c r="A652" s="58" t="s">
        <v>16</v>
      </c>
      <c r="B652" s="60"/>
      <c r="C652" s="60"/>
      <c r="D652" s="60"/>
      <c r="E652" s="60"/>
    </row>
    <row r="653" spans="1:5" ht="15" customHeight="1" x14ac:dyDescent="0.2">
      <c r="A653" s="61" t="s">
        <v>47</v>
      </c>
      <c r="B653" s="60"/>
      <c r="C653" s="60"/>
      <c r="D653" s="60"/>
      <c r="E653" s="75" t="s">
        <v>48</v>
      </c>
    </row>
    <row r="654" spans="1:5" ht="15" customHeight="1" x14ac:dyDescent="0.25">
      <c r="A654" s="62"/>
      <c r="B654" s="58"/>
      <c r="C654" s="60"/>
      <c r="D654" s="60"/>
      <c r="E654" s="85"/>
    </row>
    <row r="655" spans="1:5" ht="15" customHeight="1" x14ac:dyDescent="0.2">
      <c r="A655" s="64"/>
      <c r="B655" s="45"/>
      <c r="C655" s="65" t="s">
        <v>49</v>
      </c>
      <c r="D655" s="77" t="s">
        <v>54</v>
      </c>
      <c r="E655" s="65" t="s">
        <v>51</v>
      </c>
    </row>
    <row r="656" spans="1:5" ht="15" customHeight="1" x14ac:dyDescent="0.2">
      <c r="A656" s="67"/>
      <c r="B656" s="109"/>
      <c r="C656" s="68">
        <v>6409</v>
      </c>
      <c r="D656" s="69" t="s">
        <v>55</v>
      </c>
      <c r="E656" s="90">
        <v>600000</v>
      </c>
    </row>
    <row r="657" spans="1:5" ht="15" customHeight="1" x14ac:dyDescent="0.2">
      <c r="A657" s="70"/>
      <c r="B657" s="135"/>
      <c r="C657" s="71" t="s">
        <v>53</v>
      </c>
      <c r="D657" s="113"/>
      <c r="E657" s="114">
        <f>SUM(E656:E656)</f>
        <v>600000</v>
      </c>
    </row>
    <row r="658" spans="1:5" ht="15" customHeight="1" x14ac:dyDescent="0.2"/>
    <row r="659" spans="1:5" ht="15" customHeight="1" x14ac:dyDescent="0.2"/>
    <row r="660" spans="1:5" ht="15" customHeight="1" x14ac:dyDescent="0.25">
      <c r="A660" s="38" t="s">
        <v>249</v>
      </c>
    </row>
    <row r="661" spans="1:5" ht="15" customHeight="1" x14ac:dyDescent="0.2">
      <c r="A661" s="201" t="s">
        <v>177</v>
      </c>
      <c r="B661" s="201"/>
      <c r="C661" s="201"/>
      <c r="D661" s="201"/>
      <c r="E661" s="201"/>
    </row>
    <row r="662" spans="1:5" ht="15" customHeight="1" x14ac:dyDescent="0.2">
      <c r="A662" s="201"/>
      <c r="B662" s="201"/>
      <c r="C662" s="201"/>
      <c r="D662" s="201"/>
      <c r="E662" s="201"/>
    </row>
    <row r="663" spans="1:5" ht="15" customHeight="1" x14ac:dyDescent="0.2">
      <c r="A663" s="202" t="s">
        <v>250</v>
      </c>
      <c r="B663" s="202"/>
      <c r="C663" s="202"/>
      <c r="D663" s="202"/>
      <c r="E663" s="202"/>
    </row>
    <row r="664" spans="1:5" ht="15" customHeight="1" x14ac:dyDescent="0.2">
      <c r="A664" s="202"/>
      <c r="B664" s="202"/>
      <c r="C664" s="202"/>
      <c r="D664" s="202"/>
      <c r="E664" s="202"/>
    </row>
    <row r="665" spans="1:5" ht="15" customHeight="1" x14ac:dyDescent="0.2">
      <c r="A665" s="202"/>
      <c r="B665" s="202"/>
      <c r="C665" s="202"/>
      <c r="D665" s="202"/>
      <c r="E665" s="202"/>
    </row>
    <row r="666" spans="1:5" ht="15" customHeight="1" x14ac:dyDescent="0.2">
      <c r="A666" s="202"/>
      <c r="B666" s="202"/>
      <c r="C666" s="202"/>
      <c r="D666" s="202"/>
      <c r="E666" s="202"/>
    </row>
    <row r="667" spans="1:5" ht="15" customHeight="1" x14ac:dyDescent="0.2">
      <c r="A667" s="202"/>
      <c r="B667" s="202"/>
      <c r="C667" s="202"/>
      <c r="D667" s="202"/>
      <c r="E667" s="202"/>
    </row>
    <row r="668" spans="1:5" ht="15" customHeight="1" x14ac:dyDescent="0.2">
      <c r="A668" s="202"/>
      <c r="B668" s="202"/>
      <c r="C668" s="202"/>
      <c r="D668" s="202"/>
      <c r="E668" s="202"/>
    </row>
    <row r="669" spans="1:5" ht="15" customHeight="1" x14ac:dyDescent="0.2"/>
    <row r="670" spans="1:5" ht="15" customHeight="1" x14ac:dyDescent="0.25">
      <c r="A670" s="58" t="s">
        <v>16</v>
      </c>
      <c r="B670" s="60"/>
      <c r="C670" s="60"/>
      <c r="D670" s="43"/>
      <c r="E670" s="43"/>
    </row>
    <row r="671" spans="1:5" ht="15" customHeight="1" x14ac:dyDescent="0.2">
      <c r="A671" s="61" t="s">
        <v>73</v>
      </c>
      <c r="B671" s="60"/>
      <c r="C671" s="60"/>
      <c r="D671" s="60"/>
      <c r="E671" s="75" t="s">
        <v>74</v>
      </c>
    </row>
    <row r="672" spans="1:5" ht="15" customHeight="1" x14ac:dyDescent="0.25">
      <c r="A672" s="151"/>
      <c r="B672" s="152"/>
      <c r="C672" s="60"/>
      <c r="D672" s="62"/>
      <c r="E672" s="111"/>
    </row>
    <row r="673" spans="1:7" ht="15" customHeight="1" x14ac:dyDescent="0.2">
      <c r="A673" s="64"/>
      <c r="B673" s="45"/>
      <c r="C673" s="65" t="s">
        <v>49</v>
      </c>
      <c r="D673" s="77" t="s">
        <v>54</v>
      </c>
      <c r="E673" s="48" t="s">
        <v>51</v>
      </c>
    </row>
    <row r="674" spans="1:7" ht="15" customHeight="1" x14ac:dyDescent="0.2">
      <c r="A674" s="67"/>
      <c r="B674" s="67"/>
      <c r="C674" s="68">
        <v>6409</v>
      </c>
      <c r="D674" s="133" t="s">
        <v>122</v>
      </c>
      <c r="E674" s="90">
        <v>-1298564</v>
      </c>
    </row>
    <row r="675" spans="1:7" ht="15" customHeight="1" x14ac:dyDescent="0.2">
      <c r="A675" s="70"/>
      <c r="B675" s="135"/>
      <c r="C675" s="71" t="s">
        <v>53</v>
      </c>
      <c r="D675" s="113"/>
      <c r="E675" s="114">
        <f>SUM(E674:E674)</f>
        <v>-1298564</v>
      </c>
    </row>
    <row r="676" spans="1:7" ht="15" customHeight="1" x14ac:dyDescent="0.2"/>
    <row r="677" spans="1:7" ht="15" customHeight="1" x14ac:dyDescent="0.2"/>
    <row r="678" spans="1:7" ht="15" customHeight="1" x14ac:dyDescent="0.25">
      <c r="A678" s="58" t="s">
        <v>16</v>
      </c>
      <c r="B678" s="60"/>
      <c r="C678" s="60"/>
      <c r="D678" s="43"/>
      <c r="E678" s="43"/>
    </row>
    <row r="679" spans="1:7" ht="15" customHeight="1" x14ac:dyDescent="0.2">
      <c r="A679" s="61" t="s">
        <v>73</v>
      </c>
      <c r="B679" s="60"/>
      <c r="C679" s="60"/>
      <c r="D679" s="60"/>
      <c r="E679" s="75" t="s">
        <v>154</v>
      </c>
    </row>
    <row r="680" spans="1:7" ht="15" customHeight="1" x14ac:dyDescent="0.25">
      <c r="A680" s="151"/>
      <c r="B680" s="152"/>
      <c r="C680" s="60"/>
      <c r="D680" s="62"/>
      <c r="E680" s="111"/>
    </row>
    <row r="681" spans="1:7" ht="15" customHeight="1" x14ac:dyDescent="0.2">
      <c r="A681" s="64"/>
      <c r="B681" s="46" t="s">
        <v>155</v>
      </c>
      <c r="C681" s="65" t="s">
        <v>49</v>
      </c>
      <c r="D681" s="77" t="s">
        <v>54</v>
      </c>
      <c r="E681" s="48" t="s">
        <v>51</v>
      </c>
    </row>
    <row r="682" spans="1:7" ht="15" customHeight="1" x14ac:dyDescent="0.2">
      <c r="A682" s="67"/>
      <c r="B682" s="144">
        <v>11</v>
      </c>
      <c r="C682" s="68"/>
      <c r="D682" s="69" t="s">
        <v>93</v>
      </c>
      <c r="E682" s="90">
        <v>-10883500</v>
      </c>
    </row>
    <row r="683" spans="1:7" ht="15" customHeight="1" x14ac:dyDescent="0.2">
      <c r="A683" s="67"/>
      <c r="B683" s="144">
        <v>14</v>
      </c>
      <c r="C683" s="68"/>
      <c r="D683" s="69" t="s">
        <v>93</v>
      </c>
      <c r="E683" s="90">
        <v>-2000936</v>
      </c>
    </row>
    <row r="684" spans="1:7" ht="15" customHeight="1" x14ac:dyDescent="0.2">
      <c r="A684" s="67"/>
      <c r="B684" s="144">
        <v>23</v>
      </c>
      <c r="C684" s="68"/>
      <c r="D684" s="69" t="s">
        <v>93</v>
      </c>
      <c r="E684" s="90">
        <v>-2000000</v>
      </c>
    </row>
    <row r="685" spans="1:7" ht="15" customHeight="1" x14ac:dyDescent="0.2">
      <c r="A685" s="70"/>
      <c r="B685" s="144"/>
      <c r="C685" s="71" t="s">
        <v>53</v>
      </c>
      <c r="D685" s="113"/>
      <c r="E685" s="114">
        <f>SUM(E682:E684)</f>
        <v>-14884436</v>
      </c>
      <c r="G685" s="149">
        <f>+E675+E685</f>
        <v>-16183000</v>
      </c>
    </row>
    <row r="686" spans="1:7" ht="15" customHeight="1" x14ac:dyDescent="0.25">
      <c r="A686" s="38"/>
      <c r="B686" s="112"/>
      <c r="C686" s="146"/>
      <c r="D686" s="41"/>
      <c r="E686" s="154"/>
    </row>
    <row r="687" spans="1:7" ht="15" customHeight="1" x14ac:dyDescent="0.25">
      <c r="A687" s="58" t="s">
        <v>16</v>
      </c>
      <c r="B687" s="60"/>
      <c r="C687" s="60"/>
      <c r="D687" s="60"/>
      <c r="E687" s="60"/>
    </row>
    <row r="688" spans="1:7" ht="15" customHeight="1" x14ac:dyDescent="0.2">
      <c r="A688" s="61" t="s">
        <v>47</v>
      </c>
      <c r="B688" s="60"/>
      <c r="C688" s="60"/>
      <c r="D688" s="60"/>
      <c r="E688" s="75" t="s">
        <v>48</v>
      </c>
    </row>
    <row r="689" spans="1:5" ht="15" customHeight="1" x14ac:dyDescent="0.25">
      <c r="A689" s="62"/>
      <c r="B689" s="58"/>
      <c r="C689" s="60"/>
      <c r="D689" s="60"/>
      <c r="E689" s="85"/>
    </row>
    <row r="690" spans="1:5" ht="15" customHeight="1" x14ac:dyDescent="0.2">
      <c r="A690" s="64"/>
      <c r="B690" s="45"/>
      <c r="C690" s="65" t="s">
        <v>49</v>
      </c>
      <c r="D690" s="77" t="s">
        <v>54</v>
      </c>
      <c r="E690" s="65" t="s">
        <v>51</v>
      </c>
    </row>
    <row r="691" spans="1:5" ht="15" customHeight="1" x14ac:dyDescent="0.2">
      <c r="A691" s="67"/>
      <c r="B691" s="109"/>
      <c r="C691" s="68">
        <v>6409</v>
      </c>
      <c r="D691" s="69" t="s">
        <v>55</v>
      </c>
      <c r="E691" s="90">
        <v>16183000</v>
      </c>
    </row>
    <row r="692" spans="1:5" ht="15" customHeight="1" x14ac:dyDescent="0.2">
      <c r="A692" s="70"/>
      <c r="B692" s="135"/>
      <c r="C692" s="71" t="s">
        <v>53</v>
      </c>
      <c r="D692" s="113"/>
      <c r="E692" s="114">
        <f>SUM(E691:E691)</f>
        <v>16183000</v>
      </c>
    </row>
    <row r="693" spans="1:5" ht="15" customHeight="1" x14ac:dyDescent="0.2"/>
    <row r="694" spans="1:5" ht="15" customHeight="1" x14ac:dyDescent="0.2"/>
    <row r="695" spans="1:5" ht="15" customHeight="1" x14ac:dyDescent="0.25">
      <c r="A695" s="38" t="s">
        <v>251</v>
      </c>
    </row>
    <row r="696" spans="1:5" ht="15" customHeight="1" x14ac:dyDescent="0.2">
      <c r="A696" s="206" t="s">
        <v>252</v>
      </c>
      <c r="B696" s="206"/>
      <c r="C696" s="206"/>
      <c r="D696" s="206"/>
      <c r="E696" s="206"/>
    </row>
    <row r="697" spans="1:5" ht="15" customHeight="1" x14ac:dyDescent="0.2">
      <c r="A697" s="206"/>
      <c r="B697" s="206"/>
      <c r="C697" s="206"/>
      <c r="D697" s="206"/>
      <c r="E697" s="206"/>
    </row>
    <row r="698" spans="1:5" ht="15" customHeight="1" x14ac:dyDescent="0.2">
      <c r="A698" s="202" t="s">
        <v>253</v>
      </c>
      <c r="B698" s="202"/>
      <c r="C698" s="202"/>
      <c r="D698" s="202"/>
      <c r="E698" s="202"/>
    </row>
    <row r="699" spans="1:5" ht="15" customHeight="1" x14ac:dyDescent="0.2">
      <c r="A699" s="202"/>
      <c r="B699" s="202"/>
      <c r="C699" s="202"/>
      <c r="D699" s="202"/>
      <c r="E699" s="202"/>
    </row>
    <row r="700" spans="1:5" ht="15" customHeight="1" x14ac:dyDescent="0.2">
      <c r="A700" s="202"/>
      <c r="B700" s="202"/>
      <c r="C700" s="202"/>
      <c r="D700" s="202"/>
      <c r="E700" s="202"/>
    </row>
    <row r="701" spans="1:5" ht="15" customHeight="1" x14ac:dyDescent="0.2">
      <c r="A701" s="202"/>
      <c r="B701" s="202"/>
      <c r="C701" s="202"/>
      <c r="D701" s="202"/>
      <c r="E701" s="202"/>
    </row>
    <row r="702" spans="1:5" ht="15" customHeight="1" x14ac:dyDescent="0.2">
      <c r="A702" s="202"/>
      <c r="B702" s="202"/>
      <c r="C702" s="202"/>
      <c r="D702" s="202"/>
      <c r="E702" s="202"/>
    </row>
    <row r="703" spans="1:5" ht="15" customHeight="1" x14ac:dyDescent="0.2">
      <c r="A703" s="202"/>
      <c r="B703" s="202"/>
      <c r="C703" s="202"/>
      <c r="D703" s="202"/>
      <c r="E703" s="202"/>
    </row>
    <row r="704" spans="1:5" ht="15" customHeight="1" x14ac:dyDescent="0.2">
      <c r="A704" s="202"/>
      <c r="B704" s="202"/>
      <c r="C704" s="202"/>
      <c r="D704" s="202"/>
      <c r="E704" s="202"/>
    </row>
    <row r="705" spans="1:5" ht="15" customHeight="1" x14ac:dyDescent="0.2">
      <c r="A705" s="108"/>
      <c r="B705" s="108"/>
      <c r="C705" s="108"/>
      <c r="D705" s="108"/>
      <c r="E705" s="108"/>
    </row>
    <row r="706" spans="1:5" ht="15" customHeight="1" x14ac:dyDescent="0.25">
      <c r="A706" s="58" t="s">
        <v>16</v>
      </c>
      <c r="B706" s="60"/>
      <c r="C706" s="60"/>
      <c r="D706" s="60"/>
      <c r="E706" s="62"/>
    </row>
    <row r="707" spans="1:5" ht="15" customHeight="1" x14ac:dyDescent="0.2">
      <c r="A707" s="61" t="s">
        <v>125</v>
      </c>
      <c r="B707" s="60"/>
      <c r="C707" s="60"/>
      <c r="D707" s="60"/>
      <c r="E707" s="75" t="s">
        <v>126</v>
      </c>
    </row>
    <row r="708" spans="1:5" ht="15" customHeight="1" x14ac:dyDescent="0.2">
      <c r="A708" s="61"/>
      <c r="B708" s="62"/>
      <c r="C708" s="60"/>
      <c r="D708" s="60"/>
      <c r="E708" s="85"/>
    </row>
    <row r="709" spans="1:5" ht="15" customHeight="1" x14ac:dyDescent="0.2">
      <c r="A709" s="64"/>
      <c r="B709" s="64"/>
      <c r="C709" s="65" t="s">
        <v>49</v>
      </c>
      <c r="D709" s="77" t="s">
        <v>54</v>
      </c>
      <c r="E709" s="136" t="s">
        <v>51</v>
      </c>
    </row>
    <row r="710" spans="1:5" ht="15" customHeight="1" x14ac:dyDescent="0.2">
      <c r="A710" s="64"/>
      <c r="B710" s="64"/>
      <c r="C710" s="68">
        <v>3319</v>
      </c>
      <c r="D710" s="69" t="s">
        <v>61</v>
      </c>
      <c r="E710" s="140">
        <v>-1500</v>
      </c>
    </row>
    <row r="711" spans="1:5" ht="15" customHeight="1" x14ac:dyDescent="0.2">
      <c r="A711" s="141"/>
      <c r="B711" s="141"/>
      <c r="C711" s="71" t="s">
        <v>53</v>
      </c>
      <c r="D711" s="92"/>
      <c r="E711" s="93">
        <f>SUM(E710:E710)</f>
        <v>-1500</v>
      </c>
    </row>
    <row r="712" spans="1:5" ht="15" customHeight="1" x14ac:dyDescent="0.2"/>
    <row r="713" spans="1:5" ht="15" customHeight="1" x14ac:dyDescent="0.25">
      <c r="A713" s="40" t="s">
        <v>16</v>
      </c>
      <c r="B713" s="41"/>
      <c r="C713" s="41"/>
      <c r="D713" s="41"/>
      <c r="E713" s="62"/>
    </row>
    <row r="714" spans="1:5" ht="15" customHeight="1" x14ac:dyDescent="0.2">
      <c r="A714" s="42" t="s">
        <v>239</v>
      </c>
      <c r="B714" s="122"/>
      <c r="C714" s="122"/>
      <c r="D714" s="122"/>
      <c r="E714" s="122" t="s">
        <v>240</v>
      </c>
    </row>
    <row r="715" spans="1:5" ht="15" customHeight="1" x14ac:dyDescent="0.2">
      <c r="A715" s="42"/>
      <c r="B715" s="43"/>
      <c r="C715" s="41"/>
      <c r="D715" s="41"/>
      <c r="E715" s="85"/>
    </row>
    <row r="716" spans="1:5" ht="15" customHeight="1" x14ac:dyDescent="0.2">
      <c r="A716" s="45"/>
      <c r="B716" s="45"/>
      <c r="C716" s="46" t="s">
        <v>49</v>
      </c>
      <c r="D716" s="77" t="s">
        <v>54</v>
      </c>
      <c r="E716" s="65" t="s">
        <v>51</v>
      </c>
    </row>
    <row r="717" spans="1:5" ht="15" customHeight="1" x14ac:dyDescent="0.2">
      <c r="A717" s="78"/>
      <c r="B717" s="50"/>
      <c r="C717" s="51">
        <v>6172</v>
      </c>
      <c r="D717" s="69" t="s">
        <v>61</v>
      </c>
      <c r="E717" s="140">
        <v>500</v>
      </c>
    </row>
    <row r="718" spans="1:5" ht="15" customHeight="1" x14ac:dyDescent="0.2">
      <c r="A718" s="78"/>
      <c r="B718" s="50"/>
      <c r="C718" s="51">
        <v>6172</v>
      </c>
      <c r="D718" s="133" t="s">
        <v>122</v>
      </c>
      <c r="E718" s="140">
        <v>1000</v>
      </c>
    </row>
    <row r="719" spans="1:5" ht="15" customHeight="1" x14ac:dyDescent="0.2">
      <c r="A719" s="54"/>
      <c r="B719" s="54"/>
      <c r="C719" s="55" t="s">
        <v>53</v>
      </c>
      <c r="D719" s="133"/>
      <c r="E719" s="93">
        <f>SUM(E717:E718)</f>
        <v>1500</v>
      </c>
    </row>
    <row r="720" spans="1:5" ht="15" customHeight="1" x14ac:dyDescent="0.2"/>
    <row r="721" spans="1:5" ht="15" customHeight="1" x14ac:dyDescent="0.2"/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38" t="s">
        <v>254</v>
      </c>
    </row>
    <row r="731" spans="1:5" ht="15" customHeight="1" x14ac:dyDescent="0.2">
      <c r="A731" s="204" t="s">
        <v>255</v>
      </c>
      <c r="B731" s="204"/>
      <c r="C731" s="204"/>
      <c r="D731" s="204"/>
      <c r="E731" s="204"/>
    </row>
    <row r="732" spans="1:5" ht="15" customHeight="1" x14ac:dyDescent="0.2">
      <c r="A732" s="204"/>
      <c r="B732" s="204"/>
      <c r="C732" s="204"/>
      <c r="D732" s="204"/>
      <c r="E732" s="204"/>
    </row>
    <row r="733" spans="1:5" ht="15" customHeight="1" x14ac:dyDescent="0.2">
      <c r="A733" s="202" t="s">
        <v>256</v>
      </c>
      <c r="B733" s="202"/>
      <c r="C733" s="202"/>
      <c r="D733" s="202"/>
      <c r="E733" s="202"/>
    </row>
    <row r="734" spans="1:5" ht="15" customHeight="1" x14ac:dyDescent="0.2">
      <c r="A734" s="202"/>
      <c r="B734" s="202"/>
      <c r="C734" s="202"/>
      <c r="D734" s="202"/>
      <c r="E734" s="202"/>
    </row>
    <row r="735" spans="1:5" ht="15" customHeight="1" x14ac:dyDescent="0.2">
      <c r="A735" s="202"/>
      <c r="B735" s="202"/>
      <c r="C735" s="202"/>
      <c r="D735" s="202"/>
      <c r="E735" s="202"/>
    </row>
    <row r="736" spans="1:5" ht="15" customHeight="1" x14ac:dyDescent="0.2">
      <c r="A736" s="202"/>
      <c r="B736" s="202"/>
      <c r="C736" s="202"/>
      <c r="D736" s="202"/>
      <c r="E736" s="202"/>
    </row>
    <row r="737" spans="1:5" ht="15" customHeight="1" x14ac:dyDescent="0.2">
      <c r="A737" s="202"/>
      <c r="B737" s="202"/>
      <c r="C737" s="202"/>
      <c r="D737" s="202"/>
      <c r="E737" s="202"/>
    </row>
    <row r="738" spans="1:5" ht="15" customHeight="1" x14ac:dyDescent="0.2">
      <c r="A738" s="202"/>
      <c r="B738" s="202"/>
      <c r="C738" s="202"/>
      <c r="D738" s="202"/>
      <c r="E738" s="202"/>
    </row>
    <row r="739" spans="1:5" ht="15" customHeight="1" x14ac:dyDescent="0.2"/>
    <row r="740" spans="1:5" ht="15" customHeight="1" x14ac:dyDescent="0.25">
      <c r="A740" s="40" t="s">
        <v>16</v>
      </c>
      <c r="B740" s="41"/>
      <c r="C740" s="41"/>
      <c r="D740" s="41"/>
      <c r="E740" s="43"/>
    </row>
    <row r="741" spans="1:5" ht="15" customHeight="1" x14ac:dyDescent="0.2">
      <c r="A741" s="61" t="s">
        <v>184</v>
      </c>
      <c r="B741" s="41"/>
      <c r="C741" s="41"/>
      <c r="D741" s="41"/>
      <c r="E741" s="83" t="s">
        <v>185</v>
      </c>
    </row>
    <row r="742" spans="1:5" ht="15" customHeight="1" x14ac:dyDescent="0.2">
      <c r="B742" s="143"/>
      <c r="C742" s="41"/>
      <c r="D742" s="41"/>
      <c r="E742" s="44"/>
    </row>
    <row r="743" spans="1:5" ht="15" customHeight="1" x14ac:dyDescent="0.2">
      <c r="B743" s="45"/>
      <c r="C743" s="46" t="s">
        <v>49</v>
      </c>
      <c r="D743" s="47" t="s">
        <v>54</v>
      </c>
      <c r="E743" s="48" t="s">
        <v>51</v>
      </c>
    </row>
    <row r="744" spans="1:5" ht="15" customHeight="1" x14ac:dyDescent="0.2">
      <c r="B744" s="112"/>
      <c r="C744" s="51">
        <v>6172</v>
      </c>
      <c r="D744" s="69" t="s">
        <v>61</v>
      </c>
      <c r="E744" s="117">
        <v>-350000</v>
      </c>
    </row>
    <row r="745" spans="1:5" ht="15" customHeight="1" x14ac:dyDescent="0.2">
      <c r="B745" s="112"/>
      <c r="C745" s="51">
        <v>6172</v>
      </c>
      <c r="D745" s="69" t="s">
        <v>93</v>
      </c>
      <c r="E745" s="117">
        <v>350000</v>
      </c>
    </row>
    <row r="746" spans="1:5" ht="15" customHeight="1" x14ac:dyDescent="0.2">
      <c r="B746" s="112"/>
      <c r="C746" s="55" t="s">
        <v>53</v>
      </c>
      <c r="D746" s="56"/>
      <c r="E746" s="57">
        <f>SUM(E744:E745)</f>
        <v>0</v>
      </c>
    </row>
    <row r="747" spans="1:5" ht="15" customHeight="1" x14ac:dyDescent="0.2"/>
    <row r="748" spans="1:5" ht="15" customHeight="1" x14ac:dyDescent="0.2"/>
    <row r="749" spans="1:5" ht="15" customHeight="1" x14ac:dyDescent="0.25">
      <c r="A749" s="38" t="s">
        <v>257</v>
      </c>
    </row>
    <row r="750" spans="1:5" ht="15" customHeight="1" x14ac:dyDescent="0.2">
      <c r="A750" s="204" t="s">
        <v>145</v>
      </c>
      <c r="B750" s="204"/>
      <c r="C750" s="204"/>
      <c r="D750" s="204"/>
      <c r="E750" s="204"/>
    </row>
    <row r="751" spans="1:5" ht="15" customHeight="1" x14ac:dyDescent="0.2">
      <c r="A751" s="204"/>
      <c r="B751" s="204"/>
      <c r="C751" s="204"/>
      <c r="D751" s="204"/>
      <c r="E751" s="204"/>
    </row>
    <row r="752" spans="1:5" ht="15" customHeight="1" x14ac:dyDescent="0.2">
      <c r="A752" s="202" t="s">
        <v>258</v>
      </c>
      <c r="B752" s="202"/>
      <c r="C752" s="202"/>
      <c r="D752" s="202"/>
      <c r="E752" s="202"/>
    </row>
    <row r="753" spans="1:5" ht="15" customHeight="1" x14ac:dyDescent="0.2">
      <c r="A753" s="202"/>
      <c r="B753" s="202"/>
      <c r="C753" s="202"/>
      <c r="D753" s="202"/>
      <c r="E753" s="202"/>
    </row>
    <row r="754" spans="1:5" ht="15" customHeight="1" x14ac:dyDescent="0.2">
      <c r="A754" s="202"/>
      <c r="B754" s="202"/>
      <c r="C754" s="202"/>
      <c r="D754" s="202"/>
      <c r="E754" s="202"/>
    </row>
    <row r="755" spans="1:5" ht="15" customHeight="1" x14ac:dyDescent="0.2">
      <c r="A755" s="202"/>
      <c r="B755" s="202"/>
      <c r="C755" s="202"/>
      <c r="D755" s="202"/>
      <c r="E755" s="202"/>
    </row>
    <row r="756" spans="1:5" ht="15" customHeight="1" x14ac:dyDescent="0.2">
      <c r="A756" s="202"/>
      <c r="B756" s="202"/>
      <c r="C756" s="202"/>
      <c r="D756" s="202"/>
      <c r="E756" s="202"/>
    </row>
    <row r="757" spans="1:5" ht="15" customHeight="1" x14ac:dyDescent="0.2">
      <c r="A757" s="202"/>
      <c r="B757" s="202"/>
      <c r="C757" s="202"/>
      <c r="D757" s="202"/>
      <c r="E757" s="202"/>
    </row>
    <row r="758" spans="1:5" ht="15" customHeight="1" x14ac:dyDescent="0.2">
      <c r="A758" s="41"/>
      <c r="B758" s="142"/>
      <c r="C758" s="146"/>
      <c r="D758" s="41"/>
      <c r="E758" s="150"/>
    </row>
    <row r="759" spans="1:5" ht="15" customHeight="1" x14ac:dyDescent="0.25">
      <c r="A759" s="40" t="s">
        <v>16</v>
      </c>
      <c r="B759" s="41"/>
      <c r="C759" s="41"/>
      <c r="D759" s="41"/>
      <c r="E759" s="43"/>
    </row>
    <row r="760" spans="1:5" ht="15" customHeight="1" x14ac:dyDescent="0.2">
      <c r="A760" s="127" t="s">
        <v>147</v>
      </c>
      <c r="B760" s="60"/>
      <c r="C760" s="60"/>
      <c r="D760" s="60"/>
      <c r="E760" s="75" t="s">
        <v>148</v>
      </c>
    </row>
    <row r="761" spans="1:5" ht="15" customHeight="1" x14ac:dyDescent="0.2">
      <c r="A761" s="42"/>
      <c r="B761" s="43"/>
      <c r="C761" s="41"/>
      <c r="D761" s="41"/>
      <c r="E761" s="44"/>
    </row>
    <row r="762" spans="1:5" ht="15" customHeight="1" x14ac:dyDescent="0.2">
      <c r="A762" s="45"/>
      <c r="B762" s="45"/>
      <c r="C762" s="46" t="s">
        <v>49</v>
      </c>
      <c r="D762" s="77" t="s">
        <v>54</v>
      </c>
      <c r="E762" s="65" t="s">
        <v>51</v>
      </c>
    </row>
    <row r="763" spans="1:5" ht="15" customHeight="1" x14ac:dyDescent="0.2">
      <c r="A763" s="78"/>
      <c r="B763" s="50"/>
      <c r="C763" s="51">
        <v>6113</v>
      </c>
      <c r="D763" s="69" t="s">
        <v>61</v>
      </c>
      <c r="E763" s="53">
        <f>-36928.5-20000-22071.5</f>
        <v>-79000</v>
      </c>
    </row>
    <row r="764" spans="1:5" ht="15" customHeight="1" x14ac:dyDescent="0.2">
      <c r="A764" s="78"/>
      <c r="B764" s="50"/>
      <c r="C764" s="51">
        <v>6113</v>
      </c>
      <c r="D764" s="69" t="s">
        <v>93</v>
      </c>
      <c r="E764" s="53">
        <v>79000</v>
      </c>
    </row>
    <row r="765" spans="1:5" ht="15" customHeight="1" x14ac:dyDescent="0.2">
      <c r="A765" s="54"/>
      <c r="B765" s="54"/>
      <c r="C765" s="55" t="s">
        <v>53</v>
      </c>
      <c r="D765" s="133"/>
      <c r="E765" s="57">
        <f>SUM(E763:E764)</f>
        <v>0</v>
      </c>
    </row>
    <row r="766" spans="1:5" ht="15" customHeight="1" x14ac:dyDescent="0.2"/>
    <row r="767" spans="1:5" ht="15" customHeight="1" x14ac:dyDescent="0.2"/>
    <row r="768" spans="1:5" ht="15" customHeight="1" x14ac:dyDescent="0.25">
      <c r="A768" s="38" t="s">
        <v>259</v>
      </c>
    </row>
    <row r="769" spans="1:5" ht="15" customHeight="1" x14ac:dyDescent="0.2">
      <c r="A769" s="204" t="s">
        <v>260</v>
      </c>
      <c r="B769" s="204"/>
      <c r="C769" s="204"/>
      <c r="D769" s="204"/>
      <c r="E769" s="204"/>
    </row>
    <row r="770" spans="1:5" ht="15" customHeight="1" x14ac:dyDescent="0.2">
      <c r="A770" s="204"/>
      <c r="B770" s="204"/>
      <c r="C770" s="204"/>
      <c r="D770" s="204"/>
      <c r="E770" s="204"/>
    </row>
    <row r="771" spans="1:5" ht="15" customHeight="1" x14ac:dyDescent="0.2">
      <c r="A771" s="202" t="s">
        <v>261</v>
      </c>
      <c r="B771" s="202"/>
      <c r="C771" s="202"/>
      <c r="D771" s="202"/>
      <c r="E771" s="202"/>
    </row>
    <row r="772" spans="1:5" ht="15" customHeight="1" x14ac:dyDescent="0.2">
      <c r="A772" s="202"/>
      <c r="B772" s="202"/>
      <c r="C772" s="202"/>
      <c r="D772" s="202"/>
      <c r="E772" s="202"/>
    </row>
    <row r="773" spans="1:5" ht="15" customHeight="1" x14ac:dyDescent="0.2">
      <c r="A773" s="202"/>
      <c r="B773" s="202"/>
      <c r="C773" s="202"/>
      <c r="D773" s="202"/>
      <c r="E773" s="202"/>
    </row>
    <row r="774" spans="1:5" ht="15" customHeight="1" x14ac:dyDescent="0.2">
      <c r="A774" s="202"/>
      <c r="B774" s="202"/>
      <c r="C774" s="202"/>
      <c r="D774" s="202"/>
      <c r="E774" s="202"/>
    </row>
    <row r="775" spans="1:5" ht="15" customHeight="1" x14ac:dyDescent="0.2">
      <c r="A775" s="202"/>
      <c r="B775" s="202"/>
      <c r="C775" s="202"/>
      <c r="D775" s="202"/>
      <c r="E775" s="202"/>
    </row>
    <row r="776" spans="1:5" ht="15" customHeight="1" x14ac:dyDescent="0.2">
      <c r="A776" s="202"/>
      <c r="B776" s="202"/>
      <c r="C776" s="202"/>
      <c r="D776" s="202"/>
      <c r="E776" s="202"/>
    </row>
    <row r="777" spans="1:5" ht="15" customHeight="1" x14ac:dyDescent="0.2">
      <c r="A777" s="202"/>
      <c r="B777" s="202"/>
      <c r="C777" s="202"/>
      <c r="D777" s="202"/>
      <c r="E777" s="202"/>
    </row>
    <row r="778" spans="1:5" ht="15" customHeight="1" x14ac:dyDescent="0.2">
      <c r="A778" s="202"/>
      <c r="B778" s="202"/>
      <c r="C778" s="202"/>
      <c r="D778" s="202"/>
      <c r="E778" s="202"/>
    </row>
    <row r="779" spans="1:5" ht="15" customHeight="1" x14ac:dyDescent="0.2">
      <c r="A779" s="202"/>
      <c r="B779" s="202"/>
      <c r="C779" s="202"/>
      <c r="D779" s="202"/>
      <c r="E779" s="202"/>
    </row>
    <row r="780" spans="1:5" ht="15" customHeight="1" x14ac:dyDescent="0.2">
      <c r="A780" s="41"/>
      <c r="B780" s="142"/>
      <c r="C780" s="146"/>
      <c r="D780" s="41"/>
      <c r="E780" s="150"/>
    </row>
    <row r="781" spans="1:5" ht="15" customHeight="1" x14ac:dyDescent="0.2">
      <c r="A781" s="41"/>
      <c r="B781" s="142"/>
      <c r="C781" s="146"/>
      <c r="D781" s="41"/>
      <c r="E781" s="150"/>
    </row>
    <row r="782" spans="1:5" ht="15" customHeight="1" x14ac:dyDescent="0.25">
      <c r="A782" s="40" t="s">
        <v>16</v>
      </c>
      <c r="B782" s="41"/>
      <c r="C782" s="41"/>
      <c r="D782" s="41"/>
      <c r="E782" s="43"/>
    </row>
    <row r="783" spans="1:5" ht="15" customHeight="1" x14ac:dyDescent="0.2">
      <c r="A783" s="42" t="s">
        <v>142</v>
      </c>
      <c r="B783" s="41"/>
      <c r="C783" s="41"/>
      <c r="D783" s="41"/>
      <c r="E783" s="83" t="s">
        <v>143</v>
      </c>
    </row>
    <row r="784" spans="1:5" ht="15" customHeight="1" x14ac:dyDescent="0.2">
      <c r="A784" s="42"/>
      <c r="B784" s="43"/>
      <c r="C784" s="41"/>
      <c r="D784" s="41"/>
      <c r="E784" s="44"/>
    </row>
    <row r="785" spans="1:5" ht="15" customHeight="1" x14ac:dyDescent="0.2">
      <c r="A785" s="45"/>
      <c r="B785" s="45"/>
      <c r="C785" s="46" t="s">
        <v>49</v>
      </c>
      <c r="D785" s="77" t="s">
        <v>54</v>
      </c>
      <c r="E785" s="65" t="s">
        <v>51</v>
      </c>
    </row>
    <row r="786" spans="1:5" ht="15" customHeight="1" x14ac:dyDescent="0.2">
      <c r="A786" s="78"/>
      <c r="B786" s="50"/>
      <c r="C786" s="51">
        <v>6172</v>
      </c>
      <c r="D786" s="69" t="s">
        <v>61</v>
      </c>
      <c r="E786" s="53">
        <v>-7655611.5599999996</v>
      </c>
    </row>
    <row r="787" spans="1:5" ht="15" customHeight="1" x14ac:dyDescent="0.2">
      <c r="A787" s="78"/>
      <c r="B787" s="50"/>
      <c r="C787" s="51">
        <v>6172</v>
      </c>
      <c r="D787" s="69" t="s">
        <v>262</v>
      </c>
      <c r="E787" s="53">
        <v>36815.1</v>
      </c>
    </row>
    <row r="788" spans="1:5" ht="15" customHeight="1" x14ac:dyDescent="0.2">
      <c r="A788" s="78"/>
      <c r="B788" s="50"/>
      <c r="C788" s="51">
        <v>6172</v>
      </c>
      <c r="D788" s="69" t="s">
        <v>93</v>
      </c>
      <c r="E788" s="53">
        <v>7618796.46</v>
      </c>
    </row>
    <row r="789" spans="1:5" ht="15" customHeight="1" x14ac:dyDescent="0.2">
      <c r="A789" s="54"/>
      <c r="B789" s="54"/>
      <c r="C789" s="55" t="s">
        <v>53</v>
      </c>
      <c r="D789" s="133"/>
      <c r="E789" s="57">
        <f>SUM(E786:E788)</f>
        <v>0</v>
      </c>
    </row>
    <row r="790" spans="1:5" ht="15" customHeight="1" x14ac:dyDescent="0.2"/>
    <row r="791" spans="1:5" ht="15" customHeight="1" x14ac:dyDescent="0.2"/>
    <row r="792" spans="1:5" ht="15" customHeight="1" x14ac:dyDescent="0.25">
      <c r="A792" s="38" t="s">
        <v>263</v>
      </c>
    </row>
    <row r="793" spans="1:5" ht="15" customHeight="1" x14ac:dyDescent="0.2">
      <c r="A793" s="204" t="s">
        <v>264</v>
      </c>
      <c r="B793" s="204"/>
      <c r="C793" s="204"/>
      <c r="D793" s="204"/>
      <c r="E793" s="204"/>
    </row>
    <row r="794" spans="1:5" ht="15" customHeight="1" x14ac:dyDescent="0.2">
      <c r="A794" s="204"/>
      <c r="B794" s="204"/>
      <c r="C794" s="204"/>
      <c r="D794" s="204"/>
      <c r="E794" s="204"/>
    </row>
    <row r="795" spans="1:5" ht="15" customHeight="1" x14ac:dyDescent="0.2">
      <c r="A795" s="203" t="s">
        <v>265</v>
      </c>
      <c r="B795" s="203"/>
      <c r="C795" s="203"/>
      <c r="D795" s="203"/>
      <c r="E795" s="203"/>
    </row>
    <row r="796" spans="1:5" ht="15" customHeight="1" x14ac:dyDescent="0.2">
      <c r="A796" s="203"/>
      <c r="B796" s="203"/>
      <c r="C796" s="203"/>
      <c r="D796" s="203"/>
      <c r="E796" s="203"/>
    </row>
    <row r="797" spans="1:5" ht="15" customHeight="1" x14ac:dyDescent="0.2">
      <c r="A797" s="203"/>
      <c r="B797" s="203"/>
      <c r="C797" s="203"/>
      <c r="D797" s="203"/>
      <c r="E797" s="203"/>
    </row>
    <row r="798" spans="1:5" ht="15" customHeight="1" x14ac:dyDescent="0.2">
      <c r="A798" s="203"/>
      <c r="B798" s="203"/>
      <c r="C798" s="203"/>
      <c r="D798" s="203"/>
      <c r="E798" s="203"/>
    </row>
    <row r="799" spans="1:5" ht="15" customHeight="1" x14ac:dyDescent="0.2">
      <c r="A799" s="203"/>
      <c r="B799" s="203"/>
      <c r="C799" s="203"/>
      <c r="D799" s="203"/>
      <c r="E799" s="203"/>
    </row>
    <row r="800" spans="1:5" ht="15" customHeight="1" x14ac:dyDescent="0.2">
      <c r="A800" s="203"/>
      <c r="B800" s="203"/>
      <c r="C800" s="203"/>
      <c r="D800" s="203"/>
      <c r="E800" s="203"/>
    </row>
    <row r="801" spans="1:5" ht="15" customHeight="1" x14ac:dyDescent="0.2"/>
    <row r="802" spans="1:5" ht="15" customHeight="1" x14ac:dyDescent="0.25">
      <c r="A802" s="40" t="s">
        <v>16</v>
      </c>
      <c r="B802" s="41"/>
      <c r="C802" s="41"/>
      <c r="D802" s="41"/>
      <c r="E802" s="41"/>
    </row>
    <row r="803" spans="1:5" ht="15" customHeight="1" x14ac:dyDescent="0.2">
      <c r="A803" s="42" t="s">
        <v>193</v>
      </c>
      <c r="B803" s="41"/>
      <c r="C803" s="41"/>
      <c r="D803" s="41"/>
      <c r="E803" s="83" t="s">
        <v>194</v>
      </c>
    </row>
    <row r="804" spans="1:5" ht="15" customHeight="1" x14ac:dyDescent="0.2">
      <c r="A804" s="142"/>
      <c r="B804" s="143"/>
      <c r="C804" s="41"/>
      <c r="D804" s="41"/>
      <c r="E804" s="44"/>
    </row>
    <row r="805" spans="1:5" ht="15" customHeight="1" x14ac:dyDescent="0.2">
      <c r="A805" s="45"/>
      <c r="B805" s="45"/>
      <c r="C805" s="46" t="s">
        <v>49</v>
      </c>
      <c r="D805" s="47" t="s">
        <v>54</v>
      </c>
      <c r="E805" s="65" t="s">
        <v>51</v>
      </c>
    </row>
    <row r="806" spans="1:5" ht="15" customHeight="1" x14ac:dyDescent="0.2">
      <c r="A806" s="67"/>
      <c r="B806" s="81"/>
      <c r="C806" s="68">
        <v>3769</v>
      </c>
      <c r="D806" s="69" t="s">
        <v>61</v>
      </c>
      <c r="E806" s="90">
        <v>-240016</v>
      </c>
    </row>
    <row r="807" spans="1:5" ht="15" customHeight="1" x14ac:dyDescent="0.2">
      <c r="A807" s="67"/>
      <c r="B807" s="81"/>
      <c r="C807" s="68">
        <v>3769</v>
      </c>
      <c r="D807" s="69" t="s">
        <v>195</v>
      </c>
      <c r="E807" s="90">
        <v>240016</v>
      </c>
    </row>
    <row r="808" spans="1:5" ht="15" customHeight="1" x14ac:dyDescent="0.2">
      <c r="C808" s="55" t="s">
        <v>53</v>
      </c>
      <c r="D808" s="56"/>
      <c r="E808" s="57">
        <f>SUM(E806:E807)</f>
        <v>0</v>
      </c>
    </row>
    <row r="809" spans="1:5" ht="15" customHeight="1" x14ac:dyDescent="0.2"/>
    <row r="810" spans="1:5" ht="15" customHeight="1" x14ac:dyDescent="0.2"/>
    <row r="811" spans="1:5" ht="15" customHeight="1" x14ac:dyDescent="0.25">
      <c r="A811" s="38" t="s">
        <v>266</v>
      </c>
    </row>
    <row r="812" spans="1:5" ht="15" customHeight="1" x14ac:dyDescent="0.2">
      <c r="A812" s="204" t="s">
        <v>267</v>
      </c>
      <c r="B812" s="204"/>
      <c r="C812" s="204"/>
      <c r="D812" s="204"/>
      <c r="E812" s="204"/>
    </row>
    <row r="813" spans="1:5" ht="15" customHeight="1" x14ac:dyDescent="0.2">
      <c r="A813" s="204"/>
      <c r="B813" s="204"/>
      <c r="C813" s="204"/>
      <c r="D813" s="204"/>
      <c r="E813" s="204"/>
    </row>
    <row r="814" spans="1:5" ht="15" customHeight="1" x14ac:dyDescent="0.2">
      <c r="A814" s="202" t="s">
        <v>268</v>
      </c>
      <c r="B814" s="202"/>
      <c r="C814" s="202"/>
      <c r="D814" s="202"/>
      <c r="E814" s="202"/>
    </row>
    <row r="815" spans="1:5" ht="15" customHeight="1" x14ac:dyDescent="0.2">
      <c r="A815" s="202"/>
      <c r="B815" s="202"/>
      <c r="C815" s="202"/>
      <c r="D815" s="202"/>
      <c r="E815" s="202"/>
    </row>
    <row r="816" spans="1:5" ht="15" customHeight="1" x14ac:dyDescent="0.2">
      <c r="A816" s="202"/>
      <c r="B816" s="202"/>
      <c r="C816" s="202"/>
      <c r="D816" s="202"/>
      <c r="E816" s="202"/>
    </row>
    <row r="817" spans="1:5" ht="15" customHeight="1" x14ac:dyDescent="0.2">
      <c r="A817" s="202"/>
      <c r="B817" s="202"/>
      <c r="C817" s="202"/>
      <c r="D817" s="202"/>
      <c r="E817" s="202"/>
    </row>
    <row r="818" spans="1:5" ht="15" customHeight="1" x14ac:dyDescent="0.2">
      <c r="A818" s="202"/>
      <c r="B818" s="202"/>
      <c r="C818" s="202"/>
      <c r="D818" s="202"/>
      <c r="E818" s="202"/>
    </row>
    <row r="819" spans="1:5" ht="15" customHeight="1" x14ac:dyDescent="0.2">
      <c r="A819" s="202"/>
      <c r="B819" s="202"/>
      <c r="C819" s="202"/>
      <c r="D819" s="202"/>
      <c r="E819" s="202"/>
    </row>
    <row r="820" spans="1:5" ht="15" customHeight="1" x14ac:dyDescent="0.2">
      <c r="A820" s="202"/>
      <c r="B820" s="202"/>
      <c r="C820" s="202"/>
      <c r="D820" s="202"/>
      <c r="E820" s="202"/>
    </row>
    <row r="821" spans="1:5" ht="15" customHeight="1" x14ac:dyDescent="0.2">
      <c r="A821" s="202"/>
      <c r="B821" s="202"/>
      <c r="C821" s="202"/>
      <c r="D821" s="202"/>
      <c r="E821" s="202"/>
    </row>
    <row r="822" spans="1:5" ht="15" customHeight="1" x14ac:dyDescent="0.2"/>
    <row r="823" spans="1:5" ht="15" customHeight="1" x14ac:dyDescent="0.25">
      <c r="A823" s="58" t="s">
        <v>16</v>
      </c>
      <c r="B823" s="60"/>
      <c r="C823" s="60"/>
      <c r="D823" s="60"/>
      <c r="E823" s="62"/>
    </row>
    <row r="824" spans="1:5" ht="15" customHeight="1" x14ac:dyDescent="0.2">
      <c r="A824" s="42" t="s">
        <v>239</v>
      </c>
      <c r="B824" s="122"/>
      <c r="C824" s="122"/>
      <c r="D824" s="122"/>
      <c r="E824" s="122" t="s">
        <v>240</v>
      </c>
    </row>
    <row r="825" spans="1:5" ht="15" customHeight="1" x14ac:dyDescent="0.2"/>
    <row r="826" spans="1:5" ht="15" customHeight="1" x14ac:dyDescent="0.2">
      <c r="C826" s="46" t="s">
        <v>49</v>
      </c>
      <c r="D826" s="77" t="s">
        <v>54</v>
      </c>
      <c r="E826" s="65" t="s">
        <v>51</v>
      </c>
    </row>
    <row r="827" spans="1:5" ht="15" customHeight="1" x14ac:dyDescent="0.2">
      <c r="C827" s="51">
        <v>4399</v>
      </c>
      <c r="D827" s="69" t="s">
        <v>83</v>
      </c>
      <c r="E827" s="53">
        <f>-160000-160000</f>
        <v>-320000</v>
      </c>
    </row>
    <row r="828" spans="1:5" ht="15" customHeight="1" x14ac:dyDescent="0.2">
      <c r="C828" s="51">
        <v>4399</v>
      </c>
      <c r="D828" s="133" t="s">
        <v>84</v>
      </c>
      <c r="E828" s="53">
        <v>320000</v>
      </c>
    </row>
    <row r="829" spans="1:5" ht="15" customHeight="1" x14ac:dyDescent="0.2">
      <c r="C829" s="55" t="s">
        <v>53</v>
      </c>
      <c r="D829" s="133"/>
      <c r="E829" s="57">
        <f>SUM(E827:E828)</f>
        <v>0</v>
      </c>
    </row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38" t="s">
        <v>269</v>
      </c>
    </row>
    <row r="835" spans="1:5" ht="15" customHeight="1" x14ac:dyDescent="0.2">
      <c r="A835" s="204" t="s">
        <v>152</v>
      </c>
      <c r="B835" s="204"/>
      <c r="C835" s="204"/>
      <c r="D835" s="204"/>
      <c r="E835" s="204"/>
    </row>
    <row r="836" spans="1:5" ht="15" customHeight="1" x14ac:dyDescent="0.2">
      <c r="A836" s="204"/>
      <c r="B836" s="204"/>
      <c r="C836" s="204"/>
      <c r="D836" s="204"/>
      <c r="E836" s="204"/>
    </row>
    <row r="837" spans="1:5" ht="15" customHeight="1" x14ac:dyDescent="0.2">
      <c r="A837" s="202" t="s">
        <v>270</v>
      </c>
      <c r="B837" s="202"/>
      <c r="C837" s="202"/>
      <c r="D837" s="202"/>
      <c r="E837" s="202"/>
    </row>
    <row r="838" spans="1:5" ht="15" customHeight="1" x14ac:dyDescent="0.2">
      <c r="A838" s="202"/>
      <c r="B838" s="202"/>
      <c r="C838" s="202"/>
      <c r="D838" s="202"/>
      <c r="E838" s="202"/>
    </row>
    <row r="839" spans="1:5" ht="15" customHeight="1" x14ac:dyDescent="0.2">
      <c r="A839" s="202"/>
      <c r="B839" s="202"/>
      <c r="C839" s="202"/>
      <c r="D839" s="202"/>
      <c r="E839" s="202"/>
    </row>
    <row r="840" spans="1:5" ht="15" customHeight="1" x14ac:dyDescent="0.2">
      <c r="A840" s="202"/>
      <c r="B840" s="202"/>
      <c r="C840" s="202"/>
      <c r="D840" s="202"/>
      <c r="E840" s="202"/>
    </row>
    <row r="841" spans="1:5" ht="15" customHeight="1" x14ac:dyDescent="0.2">
      <c r="A841" s="202"/>
      <c r="B841" s="202"/>
      <c r="C841" s="202"/>
      <c r="D841" s="202"/>
      <c r="E841" s="202"/>
    </row>
    <row r="842" spans="1:5" ht="15" customHeight="1" x14ac:dyDescent="0.2">
      <c r="A842" s="202"/>
      <c r="B842" s="202"/>
      <c r="C842" s="202"/>
      <c r="D842" s="202"/>
      <c r="E842" s="202"/>
    </row>
    <row r="843" spans="1:5" ht="15" customHeight="1" x14ac:dyDescent="0.2">
      <c r="A843" s="41"/>
      <c r="B843" s="142"/>
      <c r="C843" s="146"/>
      <c r="D843" s="41"/>
      <c r="E843" s="150"/>
    </row>
    <row r="844" spans="1:5" ht="15" customHeight="1" x14ac:dyDescent="0.25">
      <c r="A844" s="58" t="s">
        <v>16</v>
      </c>
      <c r="B844" s="60"/>
      <c r="C844" s="60"/>
      <c r="D844" s="43"/>
      <c r="E844" s="43"/>
    </row>
    <row r="845" spans="1:5" ht="15" customHeight="1" x14ac:dyDescent="0.2">
      <c r="A845" s="61" t="s">
        <v>73</v>
      </c>
      <c r="B845" s="60"/>
      <c r="C845" s="60"/>
      <c r="D845" s="60"/>
      <c r="E845" s="75" t="s">
        <v>154</v>
      </c>
    </row>
    <row r="846" spans="1:5" ht="15" customHeight="1" x14ac:dyDescent="0.25">
      <c r="A846" s="151"/>
      <c r="B846" s="152"/>
      <c r="C846" s="60"/>
      <c r="D846" s="62"/>
      <c r="E846" s="111"/>
    </row>
    <row r="847" spans="1:5" ht="15" customHeight="1" x14ac:dyDescent="0.2">
      <c r="A847" s="64"/>
      <c r="B847" s="46" t="s">
        <v>155</v>
      </c>
      <c r="C847" s="46" t="s">
        <v>49</v>
      </c>
      <c r="D847" s="47" t="s">
        <v>54</v>
      </c>
      <c r="E847" s="65" t="s">
        <v>51</v>
      </c>
    </row>
    <row r="848" spans="1:5" ht="15" customHeight="1" x14ac:dyDescent="0.2">
      <c r="A848" s="67"/>
      <c r="B848" s="144">
        <v>14</v>
      </c>
      <c r="C848" s="68"/>
      <c r="D848" s="69" t="s">
        <v>93</v>
      </c>
      <c r="E848" s="140">
        <v>-1250000</v>
      </c>
    </row>
    <row r="849" spans="1:5" ht="15" customHeight="1" x14ac:dyDescent="0.2">
      <c r="A849" s="70"/>
      <c r="B849" s="128"/>
      <c r="C849" s="55" t="s">
        <v>53</v>
      </c>
      <c r="D849" s="56"/>
      <c r="E849" s="57">
        <f>SUM(E848:E848)</f>
        <v>-1250000</v>
      </c>
    </row>
    <row r="850" spans="1:5" ht="15" customHeight="1" x14ac:dyDescent="0.25">
      <c r="A850" s="38"/>
    </row>
    <row r="851" spans="1:5" ht="15" customHeight="1" x14ac:dyDescent="0.25">
      <c r="A851" s="58" t="s">
        <v>16</v>
      </c>
      <c r="B851" s="60"/>
      <c r="C851" s="60"/>
      <c r="D851" s="43"/>
      <c r="E851" s="43"/>
    </row>
    <row r="852" spans="1:5" ht="15" customHeight="1" x14ac:dyDescent="0.2">
      <c r="A852" s="61" t="s">
        <v>73</v>
      </c>
      <c r="B852" s="60"/>
      <c r="C852" s="60"/>
      <c r="D852" s="60"/>
      <c r="E852" s="75" t="s">
        <v>74</v>
      </c>
    </row>
    <row r="853" spans="1:5" ht="15" customHeight="1" x14ac:dyDescent="0.25">
      <c r="A853" s="151"/>
      <c r="B853" s="152"/>
      <c r="C853" s="60"/>
      <c r="D853" s="62"/>
      <c r="E853" s="111"/>
    </row>
    <row r="854" spans="1:5" ht="15" customHeight="1" x14ac:dyDescent="0.2">
      <c r="A854" s="64"/>
      <c r="B854" s="45"/>
      <c r="C854" s="65" t="s">
        <v>49</v>
      </c>
      <c r="D854" s="77" t="s">
        <v>54</v>
      </c>
      <c r="E854" s="48" t="s">
        <v>51</v>
      </c>
    </row>
    <row r="855" spans="1:5" ht="15" customHeight="1" x14ac:dyDescent="0.2">
      <c r="A855" s="67"/>
      <c r="B855" s="67"/>
      <c r="C855" s="68">
        <v>4357</v>
      </c>
      <c r="D855" s="69" t="s">
        <v>93</v>
      </c>
      <c r="E855" s="90">
        <v>1250000</v>
      </c>
    </row>
    <row r="856" spans="1:5" ht="15" customHeight="1" x14ac:dyDescent="0.2">
      <c r="A856" s="70"/>
      <c r="B856" s="135"/>
      <c r="C856" s="71" t="s">
        <v>53</v>
      </c>
      <c r="D856" s="113"/>
      <c r="E856" s="114">
        <f>SUM(E855:E855)</f>
        <v>1250000</v>
      </c>
    </row>
    <row r="857" spans="1:5" ht="15" customHeight="1" x14ac:dyDescent="0.2"/>
    <row r="858" spans="1:5" ht="15" customHeight="1" x14ac:dyDescent="0.2"/>
    <row r="859" spans="1:5" ht="15" customHeight="1" x14ac:dyDescent="0.25">
      <c r="A859" s="38" t="s">
        <v>271</v>
      </c>
    </row>
    <row r="860" spans="1:5" ht="15" customHeight="1" x14ac:dyDescent="0.2">
      <c r="A860" s="204" t="s">
        <v>159</v>
      </c>
      <c r="B860" s="204"/>
      <c r="C860" s="204"/>
      <c r="D860" s="204"/>
      <c r="E860" s="204"/>
    </row>
    <row r="861" spans="1:5" ht="15" customHeight="1" x14ac:dyDescent="0.2">
      <c r="A861" s="204"/>
      <c r="B861" s="204"/>
      <c r="C861" s="204"/>
      <c r="D861" s="204"/>
      <c r="E861" s="204"/>
    </row>
    <row r="862" spans="1:5" ht="15" customHeight="1" x14ac:dyDescent="0.2">
      <c r="A862" s="202" t="s">
        <v>272</v>
      </c>
      <c r="B862" s="202"/>
      <c r="C862" s="202"/>
      <c r="D862" s="202"/>
      <c r="E862" s="202"/>
    </row>
    <row r="863" spans="1:5" ht="15" customHeight="1" x14ac:dyDescent="0.2">
      <c r="A863" s="202"/>
      <c r="B863" s="202"/>
      <c r="C863" s="202"/>
      <c r="D863" s="202"/>
      <c r="E863" s="202"/>
    </row>
    <row r="864" spans="1:5" ht="15" customHeight="1" x14ac:dyDescent="0.2">
      <c r="A864" s="202"/>
      <c r="B864" s="202"/>
      <c r="C864" s="202"/>
      <c r="D864" s="202"/>
      <c r="E864" s="202"/>
    </row>
    <row r="865" spans="1:5" ht="15" customHeight="1" x14ac:dyDescent="0.2">
      <c r="A865" s="202"/>
      <c r="B865" s="202"/>
      <c r="C865" s="202"/>
      <c r="D865" s="202"/>
      <c r="E865" s="202"/>
    </row>
    <row r="866" spans="1:5" ht="15" customHeight="1" x14ac:dyDescent="0.2">
      <c r="A866" s="202"/>
      <c r="B866" s="202"/>
      <c r="C866" s="202"/>
      <c r="D866" s="202"/>
      <c r="E866" s="202"/>
    </row>
    <row r="867" spans="1:5" ht="15" customHeight="1" x14ac:dyDescent="0.2">
      <c r="A867" s="202"/>
      <c r="B867" s="202"/>
      <c r="C867" s="202"/>
      <c r="D867" s="202"/>
      <c r="E867" s="202"/>
    </row>
    <row r="868" spans="1:5" ht="15" customHeight="1" x14ac:dyDescent="0.2">
      <c r="A868" s="202"/>
      <c r="B868" s="202"/>
      <c r="C868" s="202"/>
      <c r="D868" s="202"/>
      <c r="E868" s="202"/>
    </row>
    <row r="869" spans="1:5" ht="15" customHeight="1" x14ac:dyDescent="0.2"/>
    <row r="870" spans="1:5" ht="15" customHeight="1" x14ac:dyDescent="0.25">
      <c r="A870" s="58" t="s">
        <v>16</v>
      </c>
      <c r="B870" s="60"/>
      <c r="C870" s="60"/>
      <c r="D870" s="43"/>
      <c r="E870" s="43"/>
    </row>
    <row r="871" spans="1:5" ht="15" customHeight="1" x14ac:dyDescent="0.2">
      <c r="A871" s="61" t="s">
        <v>80</v>
      </c>
      <c r="B871" s="60"/>
      <c r="C871" s="60"/>
      <c r="D871" s="60"/>
      <c r="E871" s="75" t="s">
        <v>92</v>
      </c>
    </row>
    <row r="872" spans="1:5" ht="15" customHeight="1" x14ac:dyDescent="0.2">
      <c r="A872" s="62"/>
      <c r="B872" s="110"/>
      <c r="C872" s="60"/>
      <c r="D872" s="62"/>
      <c r="E872" s="111"/>
    </row>
    <row r="873" spans="1:5" ht="15" customHeight="1" x14ac:dyDescent="0.2">
      <c r="A873" s="64"/>
      <c r="B873" s="64"/>
      <c r="C873" s="65" t="s">
        <v>49</v>
      </c>
      <c r="D873" s="77" t="s">
        <v>54</v>
      </c>
      <c r="E873" s="65" t="s">
        <v>51</v>
      </c>
    </row>
    <row r="874" spans="1:5" ht="15" customHeight="1" x14ac:dyDescent="0.2">
      <c r="A874" s="49"/>
      <c r="B874" s="50"/>
      <c r="C874" s="68">
        <v>2143</v>
      </c>
      <c r="D874" s="69" t="s">
        <v>61</v>
      </c>
      <c r="E874" s="90">
        <v>-456630.43</v>
      </c>
    </row>
    <row r="875" spans="1:5" ht="15" customHeight="1" x14ac:dyDescent="0.2">
      <c r="A875" s="70"/>
      <c r="B875" s="60"/>
      <c r="C875" s="71" t="s">
        <v>53</v>
      </c>
      <c r="D875" s="113"/>
      <c r="E875" s="114">
        <f>SUM(E874:E874)</f>
        <v>-456630.43</v>
      </c>
    </row>
    <row r="876" spans="1:5" ht="15" customHeight="1" x14ac:dyDescent="0.2"/>
    <row r="877" spans="1:5" ht="15" customHeight="1" x14ac:dyDescent="0.25">
      <c r="A877" s="58" t="s">
        <v>16</v>
      </c>
      <c r="B877" s="60"/>
      <c r="C877" s="60"/>
      <c r="D877" s="43"/>
      <c r="E877" s="43"/>
    </row>
    <row r="878" spans="1:5" ht="15" customHeight="1" x14ac:dyDescent="0.2">
      <c r="A878" s="61" t="s">
        <v>80</v>
      </c>
      <c r="B878" s="60"/>
      <c r="C878" s="60"/>
      <c r="D878" s="60"/>
      <c r="E878" s="75" t="s">
        <v>81</v>
      </c>
    </row>
    <row r="879" spans="1:5" ht="15" customHeight="1" x14ac:dyDescent="0.2">
      <c r="A879" s="62"/>
      <c r="B879" s="110"/>
      <c r="C879" s="60"/>
      <c r="D879" s="62"/>
      <c r="E879" s="111"/>
    </row>
    <row r="880" spans="1:5" ht="15" customHeight="1" x14ac:dyDescent="0.2">
      <c r="A880" s="64"/>
      <c r="B880" s="64"/>
      <c r="C880" s="65" t="s">
        <v>49</v>
      </c>
      <c r="D880" s="77" t="s">
        <v>54</v>
      </c>
      <c r="E880" s="65" t="s">
        <v>51</v>
      </c>
    </row>
    <row r="881" spans="1:5" ht="15" customHeight="1" x14ac:dyDescent="0.2">
      <c r="A881" s="49"/>
      <c r="B881" s="50"/>
      <c r="C881" s="68">
        <v>3299</v>
      </c>
      <c r="D881" s="69" t="s">
        <v>83</v>
      </c>
      <c r="E881" s="90">
        <v>290098.95</v>
      </c>
    </row>
    <row r="882" spans="1:5" ht="15" customHeight="1" x14ac:dyDescent="0.2">
      <c r="A882" s="49"/>
      <c r="B882" s="50"/>
      <c r="C882" s="68">
        <v>3299</v>
      </c>
      <c r="D882" s="69" t="s">
        <v>84</v>
      </c>
      <c r="E882" s="90">
        <v>166531.48000000001</v>
      </c>
    </row>
    <row r="883" spans="1:5" ht="15" customHeight="1" x14ac:dyDescent="0.2">
      <c r="A883" s="70"/>
      <c r="B883" s="60"/>
      <c r="C883" s="71" t="s">
        <v>53</v>
      </c>
      <c r="D883" s="113"/>
      <c r="E883" s="114">
        <f>SUM(E881:E882)</f>
        <v>456630.43000000005</v>
      </c>
    </row>
    <row r="884" spans="1:5" ht="15" customHeight="1" x14ac:dyDescent="0.2"/>
    <row r="885" spans="1:5" ht="15" customHeight="1" x14ac:dyDescent="0.25">
      <c r="A885" s="38" t="s">
        <v>273</v>
      </c>
    </row>
    <row r="886" spans="1:5" ht="15" customHeight="1" x14ac:dyDescent="0.2">
      <c r="A886" s="204" t="s">
        <v>162</v>
      </c>
      <c r="B886" s="204"/>
      <c r="C886" s="204"/>
      <c r="D886" s="204"/>
      <c r="E886" s="204"/>
    </row>
    <row r="887" spans="1:5" ht="15" customHeight="1" x14ac:dyDescent="0.2">
      <c r="A887" s="204"/>
      <c r="B887" s="204"/>
      <c r="C887" s="204"/>
      <c r="D887" s="204"/>
      <c r="E887" s="204"/>
    </row>
    <row r="888" spans="1:5" ht="15" customHeight="1" x14ac:dyDescent="0.2">
      <c r="A888" s="202" t="s">
        <v>543</v>
      </c>
      <c r="B888" s="202"/>
      <c r="C888" s="202"/>
      <c r="D888" s="202"/>
      <c r="E888" s="202"/>
    </row>
    <row r="889" spans="1:5" ht="15" customHeight="1" x14ac:dyDescent="0.2">
      <c r="A889" s="202"/>
      <c r="B889" s="202"/>
      <c r="C889" s="202"/>
      <c r="D889" s="202"/>
      <c r="E889" s="202"/>
    </row>
    <row r="890" spans="1:5" ht="15" customHeight="1" x14ac:dyDescent="0.2">
      <c r="A890" s="202"/>
      <c r="B890" s="202"/>
      <c r="C890" s="202"/>
      <c r="D890" s="202"/>
      <c r="E890" s="202"/>
    </row>
    <row r="891" spans="1:5" ht="15" customHeight="1" x14ac:dyDescent="0.2">
      <c r="A891" s="202"/>
      <c r="B891" s="202"/>
      <c r="C891" s="202"/>
      <c r="D891" s="202"/>
      <c r="E891" s="202"/>
    </row>
    <row r="892" spans="1:5" ht="15" customHeight="1" x14ac:dyDescent="0.2">
      <c r="A892" s="202"/>
      <c r="B892" s="202"/>
      <c r="C892" s="202"/>
      <c r="D892" s="202"/>
      <c r="E892" s="202"/>
    </row>
    <row r="893" spans="1:5" ht="15" customHeight="1" x14ac:dyDescent="0.2">
      <c r="A893" s="202"/>
      <c r="B893" s="202"/>
      <c r="C893" s="202"/>
      <c r="D893" s="202"/>
      <c r="E893" s="202"/>
    </row>
    <row r="894" spans="1:5" ht="15" customHeight="1" x14ac:dyDescent="0.2">
      <c r="A894" s="202"/>
      <c r="B894" s="202"/>
      <c r="C894" s="202"/>
      <c r="D894" s="202"/>
      <c r="E894" s="202"/>
    </row>
    <row r="895" spans="1:5" ht="15" customHeight="1" x14ac:dyDescent="0.2"/>
    <row r="896" spans="1:5" ht="15" customHeight="1" x14ac:dyDescent="0.25">
      <c r="A896" s="40" t="s">
        <v>16</v>
      </c>
      <c r="B896" s="41"/>
      <c r="C896" s="41"/>
      <c r="D896" s="41"/>
      <c r="E896" s="43"/>
    </row>
    <row r="897" spans="1:5" ht="15" customHeight="1" x14ac:dyDescent="0.2">
      <c r="A897" s="42" t="s">
        <v>111</v>
      </c>
      <c r="B897" s="122"/>
      <c r="C897" s="122"/>
      <c r="D897" s="122"/>
      <c r="E897" s="43" t="s">
        <v>112</v>
      </c>
    </row>
    <row r="898" spans="1:5" ht="15" customHeight="1" x14ac:dyDescent="0.2"/>
    <row r="899" spans="1:5" ht="15" customHeight="1" x14ac:dyDescent="0.2">
      <c r="B899" s="65" t="s">
        <v>67</v>
      </c>
      <c r="C899" s="46" t="s">
        <v>49</v>
      </c>
      <c r="D899" s="123" t="s">
        <v>50</v>
      </c>
      <c r="E899" s="48" t="s">
        <v>51</v>
      </c>
    </row>
    <row r="900" spans="1:5" ht="15" customHeight="1" x14ac:dyDescent="0.2">
      <c r="B900" s="144">
        <v>301</v>
      </c>
      <c r="C900" s="68"/>
      <c r="D900" s="96" t="s">
        <v>113</v>
      </c>
      <c r="E900" s="90">
        <v>-1000000</v>
      </c>
    </row>
    <row r="901" spans="1:5" ht="15" customHeight="1" x14ac:dyDescent="0.2">
      <c r="B901" s="144">
        <v>300</v>
      </c>
      <c r="C901" s="68"/>
      <c r="D901" s="96" t="s">
        <v>113</v>
      </c>
      <c r="E901" s="90">
        <v>1000000</v>
      </c>
    </row>
    <row r="902" spans="1:5" ht="15" customHeight="1" x14ac:dyDescent="0.2">
      <c r="B902" s="125"/>
      <c r="C902" s="55" t="s">
        <v>53</v>
      </c>
      <c r="D902" s="120"/>
      <c r="E902" s="73">
        <f>SUM(E900:E901)</f>
        <v>0</v>
      </c>
    </row>
    <row r="903" spans="1:5" ht="15" customHeight="1" x14ac:dyDescent="0.2"/>
    <row r="904" spans="1:5" ht="15" customHeight="1" x14ac:dyDescent="0.2"/>
    <row r="905" spans="1:5" ht="15" customHeight="1" x14ac:dyDescent="0.25">
      <c r="A905" s="38" t="s">
        <v>274</v>
      </c>
    </row>
    <row r="906" spans="1:5" ht="15" customHeight="1" x14ac:dyDescent="0.2">
      <c r="A906" s="204" t="s">
        <v>162</v>
      </c>
      <c r="B906" s="204"/>
      <c r="C906" s="204"/>
      <c r="D906" s="204"/>
      <c r="E906" s="204"/>
    </row>
    <row r="907" spans="1:5" ht="15" customHeight="1" x14ac:dyDescent="0.2">
      <c r="A907" s="204"/>
      <c r="B907" s="204"/>
      <c r="C907" s="204"/>
      <c r="D907" s="204"/>
      <c r="E907" s="204"/>
    </row>
    <row r="908" spans="1:5" ht="15" customHeight="1" x14ac:dyDescent="0.2">
      <c r="A908" s="202" t="s">
        <v>544</v>
      </c>
      <c r="B908" s="202"/>
      <c r="C908" s="202"/>
      <c r="D908" s="202"/>
      <c r="E908" s="202"/>
    </row>
    <row r="909" spans="1:5" ht="15" customHeight="1" x14ac:dyDescent="0.2">
      <c r="A909" s="202"/>
      <c r="B909" s="202"/>
      <c r="C909" s="202"/>
      <c r="D909" s="202"/>
      <c r="E909" s="202"/>
    </row>
    <row r="910" spans="1:5" ht="15" customHeight="1" x14ac:dyDescent="0.2">
      <c r="A910" s="202"/>
      <c r="B910" s="202"/>
      <c r="C910" s="202"/>
      <c r="D910" s="202"/>
      <c r="E910" s="202"/>
    </row>
    <row r="911" spans="1:5" ht="15" customHeight="1" x14ac:dyDescent="0.2">
      <c r="A911" s="202"/>
      <c r="B911" s="202"/>
      <c r="C911" s="202"/>
      <c r="D911" s="202"/>
      <c r="E911" s="202"/>
    </row>
    <row r="912" spans="1:5" ht="15" customHeight="1" x14ac:dyDescent="0.2">
      <c r="A912" s="202"/>
      <c r="B912" s="202"/>
      <c r="C912" s="202"/>
      <c r="D912" s="202"/>
      <c r="E912" s="202"/>
    </row>
    <row r="913" spans="1:5" ht="15" customHeight="1" x14ac:dyDescent="0.2">
      <c r="A913" s="202"/>
      <c r="B913" s="202"/>
      <c r="C913" s="202"/>
      <c r="D913" s="202"/>
      <c r="E913" s="202"/>
    </row>
    <row r="914" spans="1:5" ht="15" customHeight="1" x14ac:dyDescent="0.2">
      <c r="A914" s="202"/>
      <c r="B914" s="202"/>
      <c r="C914" s="202"/>
      <c r="D914" s="202"/>
      <c r="E914" s="202"/>
    </row>
    <row r="915" spans="1:5" ht="15" customHeight="1" x14ac:dyDescent="0.2">
      <c r="A915" s="202"/>
      <c r="B915" s="202"/>
      <c r="C915" s="202"/>
      <c r="D915" s="202"/>
      <c r="E915" s="202"/>
    </row>
    <row r="916" spans="1:5" ht="15" customHeight="1" x14ac:dyDescent="0.25">
      <c r="A916" s="40" t="s">
        <v>16</v>
      </c>
      <c r="B916" s="41"/>
      <c r="C916" s="41"/>
      <c r="D916" s="41"/>
      <c r="E916" s="43"/>
    </row>
    <row r="917" spans="1:5" ht="15" customHeight="1" x14ac:dyDescent="0.2">
      <c r="A917" s="42" t="s">
        <v>111</v>
      </c>
      <c r="B917" s="122"/>
      <c r="C917" s="122"/>
      <c r="D917" s="122"/>
      <c r="E917" s="43" t="s">
        <v>112</v>
      </c>
    </row>
    <row r="918" spans="1:5" ht="15" customHeight="1" x14ac:dyDescent="0.2"/>
    <row r="919" spans="1:5" ht="15" customHeight="1" x14ac:dyDescent="0.2">
      <c r="B919" s="65" t="s">
        <v>67</v>
      </c>
      <c r="C919" s="46" t="s">
        <v>49</v>
      </c>
      <c r="D919" s="123" t="s">
        <v>50</v>
      </c>
      <c r="E919" s="48" t="s">
        <v>51</v>
      </c>
    </row>
    <row r="920" spans="1:5" ht="15" customHeight="1" x14ac:dyDescent="0.2">
      <c r="B920" s="144">
        <v>13</v>
      </c>
      <c r="C920" s="68"/>
      <c r="D920" s="69" t="s">
        <v>118</v>
      </c>
      <c r="E920" s="90">
        <v>-750000</v>
      </c>
    </row>
    <row r="921" spans="1:5" ht="15" customHeight="1" x14ac:dyDescent="0.2">
      <c r="B921" s="144">
        <v>303</v>
      </c>
      <c r="C921" s="68"/>
      <c r="D921" s="96" t="s">
        <v>113</v>
      </c>
      <c r="E921" s="90">
        <v>750000</v>
      </c>
    </row>
    <row r="922" spans="1:5" ht="15" customHeight="1" x14ac:dyDescent="0.2">
      <c r="B922" s="125"/>
      <c r="C922" s="55" t="s">
        <v>53</v>
      </c>
      <c r="D922" s="120"/>
      <c r="E922" s="73">
        <f>SUM(E920:E921)</f>
        <v>0</v>
      </c>
    </row>
    <row r="923" spans="1:5" ht="15" customHeight="1" x14ac:dyDescent="0.2"/>
    <row r="924" spans="1:5" ht="15" customHeight="1" x14ac:dyDescent="0.2"/>
    <row r="925" spans="1:5" ht="15" customHeight="1" x14ac:dyDescent="0.25">
      <c r="A925" s="38" t="s">
        <v>275</v>
      </c>
    </row>
    <row r="926" spans="1:5" ht="15" customHeight="1" x14ac:dyDescent="0.2">
      <c r="A926" s="204" t="s">
        <v>162</v>
      </c>
      <c r="B926" s="204"/>
      <c r="C926" s="204"/>
      <c r="D926" s="204"/>
      <c r="E926" s="204"/>
    </row>
    <row r="927" spans="1:5" ht="15" customHeight="1" x14ac:dyDescent="0.2">
      <c r="A927" s="204"/>
      <c r="B927" s="204"/>
      <c r="C927" s="204"/>
      <c r="D927" s="204"/>
      <c r="E927" s="204"/>
    </row>
    <row r="928" spans="1:5" ht="15" customHeight="1" x14ac:dyDescent="0.2">
      <c r="A928" s="202" t="s">
        <v>545</v>
      </c>
      <c r="B928" s="202"/>
      <c r="C928" s="202"/>
      <c r="D928" s="202"/>
      <c r="E928" s="202"/>
    </row>
    <row r="929" spans="1:5" ht="15" customHeight="1" x14ac:dyDescent="0.2">
      <c r="A929" s="202"/>
      <c r="B929" s="202"/>
      <c r="C929" s="202"/>
      <c r="D929" s="202"/>
      <c r="E929" s="202"/>
    </row>
    <row r="930" spans="1:5" ht="15" customHeight="1" x14ac:dyDescent="0.2">
      <c r="A930" s="202"/>
      <c r="B930" s="202"/>
      <c r="C930" s="202"/>
      <c r="D930" s="202"/>
      <c r="E930" s="202"/>
    </row>
    <row r="931" spans="1:5" ht="15" customHeight="1" x14ac:dyDescent="0.2">
      <c r="A931" s="202"/>
      <c r="B931" s="202"/>
      <c r="C931" s="202"/>
      <c r="D931" s="202"/>
      <c r="E931" s="202"/>
    </row>
    <row r="932" spans="1:5" ht="15" customHeight="1" x14ac:dyDescent="0.2">
      <c r="A932" s="202"/>
      <c r="B932" s="202"/>
      <c r="C932" s="202"/>
      <c r="D932" s="202"/>
      <c r="E932" s="202"/>
    </row>
    <row r="933" spans="1:5" ht="15" customHeight="1" x14ac:dyDescent="0.2">
      <c r="A933" s="202"/>
      <c r="B933" s="202"/>
      <c r="C933" s="202"/>
      <c r="D933" s="202"/>
      <c r="E933" s="202"/>
    </row>
    <row r="934" spans="1:5" ht="15" customHeight="1" x14ac:dyDescent="0.2">
      <c r="A934" s="202"/>
      <c r="B934" s="202"/>
      <c r="C934" s="202"/>
      <c r="D934" s="202"/>
      <c r="E934" s="202"/>
    </row>
    <row r="935" spans="1:5" ht="15" customHeight="1" x14ac:dyDescent="0.2">
      <c r="A935" s="202"/>
      <c r="B935" s="202"/>
      <c r="C935" s="202"/>
      <c r="D935" s="202"/>
      <c r="E935" s="202"/>
    </row>
    <row r="936" spans="1:5" ht="15" customHeight="1" x14ac:dyDescent="0.2">
      <c r="A936" s="202"/>
      <c r="B936" s="202"/>
      <c r="C936" s="202"/>
      <c r="D936" s="202"/>
      <c r="E936" s="202"/>
    </row>
    <row r="937" spans="1:5" ht="15" customHeight="1" x14ac:dyDescent="0.2"/>
    <row r="938" spans="1:5" ht="15" customHeight="1" x14ac:dyDescent="0.25">
      <c r="A938" s="40" t="s">
        <v>16</v>
      </c>
      <c r="B938" s="41"/>
      <c r="C938" s="41"/>
      <c r="D938" s="41"/>
      <c r="E938" s="43"/>
    </row>
    <row r="939" spans="1:5" ht="15" customHeight="1" x14ac:dyDescent="0.2">
      <c r="A939" s="42" t="s">
        <v>111</v>
      </c>
      <c r="B939" s="122"/>
      <c r="C939" s="122"/>
      <c r="D939" s="122"/>
      <c r="E939" s="43" t="s">
        <v>112</v>
      </c>
    </row>
    <row r="940" spans="1:5" ht="15" customHeight="1" x14ac:dyDescent="0.2"/>
    <row r="941" spans="1:5" ht="15" customHeight="1" x14ac:dyDescent="0.2">
      <c r="B941" s="65" t="s">
        <v>67</v>
      </c>
      <c r="C941" s="46" t="s">
        <v>49</v>
      </c>
      <c r="D941" s="123" t="s">
        <v>50</v>
      </c>
      <c r="E941" s="48" t="s">
        <v>51</v>
      </c>
    </row>
    <row r="942" spans="1:5" ht="15" customHeight="1" x14ac:dyDescent="0.2">
      <c r="B942" s="144">
        <v>307</v>
      </c>
      <c r="C942" s="68"/>
      <c r="D942" s="96" t="s">
        <v>113</v>
      </c>
      <c r="E942" s="90">
        <v>-700000</v>
      </c>
    </row>
    <row r="943" spans="1:5" ht="15" customHeight="1" x14ac:dyDescent="0.2">
      <c r="B943" s="144">
        <v>303</v>
      </c>
      <c r="C943" s="68"/>
      <c r="D943" s="96" t="s">
        <v>113</v>
      </c>
      <c r="E943" s="90">
        <v>700000</v>
      </c>
    </row>
    <row r="944" spans="1:5" ht="15" customHeight="1" x14ac:dyDescent="0.2">
      <c r="B944" s="125"/>
      <c r="C944" s="55" t="s">
        <v>53</v>
      </c>
      <c r="D944" s="120"/>
      <c r="E944" s="73">
        <f>SUM(E942:E943)</f>
        <v>0</v>
      </c>
    </row>
    <row r="945" spans="1:5" ht="15" customHeight="1" x14ac:dyDescent="0.2"/>
    <row r="946" spans="1:5" ht="15" customHeight="1" x14ac:dyDescent="0.2"/>
    <row r="947" spans="1:5" ht="15" customHeight="1" x14ac:dyDescent="0.25">
      <c r="A947" s="38" t="s">
        <v>276</v>
      </c>
    </row>
    <row r="948" spans="1:5" ht="15" customHeight="1" x14ac:dyDescent="0.2">
      <c r="A948" s="204" t="s">
        <v>162</v>
      </c>
      <c r="B948" s="204"/>
      <c r="C948" s="204"/>
      <c r="D948" s="204"/>
      <c r="E948" s="204"/>
    </row>
    <row r="949" spans="1:5" ht="15" customHeight="1" x14ac:dyDescent="0.2">
      <c r="A949" s="204"/>
      <c r="B949" s="204"/>
      <c r="C949" s="204"/>
      <c r="D949" s="204"/>
      <c r="E949" s="204"/>
    </row>
    <row r="950" spans="1:5" ht="15" customHeight="1" x14ac:dyDescent="0.2">
      <c r="A950" s="202" t="s">
        <v>546</v>
      </c>
      <c r="B950" s="202"/>
      <c r="C950" s="202"/>
      <c r="D950" s="202"/>
      <c r="E950" s="202"/>
    </row>
    <row r="951" spans="1:5" ht="15" customHeight="1" x14ac:dyDescent="0.2">
      <c r="A951" s="202"/>
      <c r="B951" s="202"/>
      <c r="C951" s="202"/>
      <c r="D951" s="202"/>
      <c r="E951" s="202"/>
    </row>
    <row r="952" spans="1:5" ht="15" customHeight="1" x14ac:dyDescent="0.2">
      <c r="A952" s="202"/>
      <c r="B952" s="202"/>
      <c r="C952" s="202"/>
      <c r="D952" s="202"/>
      <c r="E952" s="202"/>
    </row>
    <row r="953" spans="1:5" ht="15" customHeight="1" x14ac:dyDescent="0.2">
      <c r="A953" s="202"/>
      <c r="B953" s="202"/>
      <c r="C953" s="202"/>
      <c r="D953" s="202"/>
      <c r="E953" s="202"/>
    </row>
    <row r="954" spans="1:5" ht="15" customHeight="1" x14ac:dyDescent="0.2">
      <c r="A954" s="202"/>
      <c r="B954" s="202"/>
      <c r="C954" s="202"/>
      <c r="D954" s="202"/>
      <c r="E954" s="202"/>
    </row>
    <row r="955" spans="1:5" ht="15" customHeight="1" x14ac:dyDescent="0.2">
      <c r="A955" s="202"/>
      <c r="B955" s="202"/>
      <c r="C955" s="202"/>
      <c r="D955" s="202"/>
      <c r="E955" s="202"/>
    </row>
    <row r="956" spans="1:5" ht="15" customHeight="1" x14ac:dyDescent="0.2">
      <c r="A956" s="202"/>
      <c r="B956" s="202"/>
      <c r="C956" s="202"/>
      <c r="D956" s="202"/>
      <c r="E956" s="202"/>
    </row>
    <row r="957" spans="1:5" ht="15" customHeight="1" x14ac:dyDescent="0.2">
      <c r="A957" s="202"/>
      <c r="B957" s="202"/>
      <c r="C957" s="202"/>
      <c r="D957" s="202"/>
      <c r="E957" s="202"/>
    </row>
    <row r="958" spans="1:5" ht="15" customHeight="1" x14ac:dyDescent="0.2">
      <c r="A958" s="202"/>
      <c r="B958" s="202"/>
      <c r="C958" s="202"/>
      <c r="D958" s="202"/>
      <c r="E958" s="202"/>
    </row>
    <row r="959" spans="1:5" ht="15" customHeight="1" x14ac:dyDescent="0.25">
      <c r="A959" s="38"/>
    </row>
    <row r="960" spans="1:5" ht="15" customHeight="1" x14ac:dyDescent="0.25">
      <c r="A960" s="40" t="s">
        <v>16</v>
      </c>
      <c r="B960" s="41"/>
      <c r="C960" s="41"/>
      <c r="D960" s="41"/>
      <c r="E960" s="43"/>
    </row>
    <row r="961" spans="1:5" ht="15" customHeight="1" x14ac:dyDescent="0.2">
      <c r="A961" s="42" t="s">
        <v>111</v>
      </c>
      <c r="B961" s="122"/>
      <c r="C961" s="122"/>
      <c r="D961" s="122"/>
      <c r="E961" s="43" t="s">
        <v>112</v>
      </c>
    </row>
    <row r="962" spans="1:5" ht="15" customHeight="1" x14ac:dyDescent="0.2">
      <c r="A962" s="42"/>
      <c r="B962" s="43"/>
      <c r="C962" s="41"/>
      <c r="D962" s="41"/>
      <c r="E962" s="44"/>
    </row>
    <row r="963" spans="1:5" ht="15" customHeight="1" x14ac:dyDescent="0.2">
      <c r="A963" s="45"/>
      <c r="B963" s="65" t="s">
        <v>67</v>
      </c>
      <c r="C963" s="46" t="s">
        <v>49</v>
      </c>
      <c r="D963" s="123" t="s">
        <v>50</v>
      </c>
      <c r="E963" s="48" t="s">
        <v>51</v>
      </c>
    </row>
    <row r="964" spans="1:5" ht="15" customHeight="1" x14ac:dyDescent="0.2">
      <c r="A964" s="45"/>
      <c r="B964" s="144">
        <v>10</v>
      </c>
      <c r="C964" s="68"/>
      <c r="D964" s="96" t="s">
        <v>113</v>
      </c>
      <c r="E964" s="53">
        <f>-1477.44-315096-44193.26-63950.74</f>
        <v>-424717.44</v>
      </c>
    </row>
    <row r="965" spans="1:5" ht="15" customHeight="1" x14ac:dyDescent="0.2">
      <c r="A965" s="45"/>
      <c r="B965" s="144">
        <v>11</v>
      </c>
      <c r="C965" s="68"/>
      <c r="D965" s="96" t="s">
        <v>113</v>
      </c>
      <c r="E965" s="53">
        <f>-5000-210</f>
        <v>-5210</v>
      </c>
    </row>
    <row r="966" spans="1:5" ht="15" customHeight="1" x14ac:dyDescent="0.2">
      <c r="A966" s="45"/>
      <c r="B966" s="144">
        <v>10</v>
      </c>
      <c r="C966" s="68"/>
      <c r="D966" s="69" t="s">
        <v>118</v>
      </c>
      <c r="E966" s="53">
        <f>-16800-201400-768.12-1936-112</f>
        <v>-221016.12</v>
      </c>
    </row>
    <row r="967" spans="1:5" ht="15" customHeight="1" x14ac:dyDescent="0.2">
      <c r="A967" s="45"/>
      <c r="B967" s="144">
        <v>11</v>
      </c>
      <c r="C967" s="68"/>
      <c r="D967" s="69" t="s">
        <v>118</v>
      </c>
      <c r="E967" s="53">
        <f>-15753-280-119354.78-38396</f>
        <v>-173783.78</v>
      </c>
    </row>
    <row r="968" spans="1:5" ht="15" customHeight="1" x14ac:dyDescent="0.2">
      <c r="A968" s="45"/>
      <c r="B968" s="144">
        <v>13</v>
      </c>
      <c r="C968" s="68"/>
      <c r="D968" s="69" t="s">
        <v>118</v>
      </c>
      <c r="E968" s="53">
        <f>-157500-175</f>
        <v>-157675</v>
      </c>
    </row>
    <row r="969" spans="1:5" ht="15" customHeight="1" x14ac:dyDescent="0.2">
      <c r="A969" s="45"/>
      <c r="B969" s="144">
        <v>14</v>
      </c>
      <c r="C969" s="68"/>
      <c r="D969" s="69" t="s">
        <v>118</v>
      </c>
      <c r="E969" s="53">
        <f>-7706.16-193155-104484-104484</f>
        <v>-409829.16000000003</v>
      </c>
    </row>
    <row r="970" spans="1:5" ht="15" customHeight="1" x14ac:dyDescent="0.2">
      <c r="A970" s="45"/>
      <c r="B970" s="144">
        <v>307</v>
      </c>
      <c r="C970" s="68"/>
      <c r="D970" s="96" t="s">
        <v>113</v>
      </c>
      <c r="E970" s="53">
        <v>1392231.5</v>
      </c>
    </row>
    <row r="971" spans="1:5" ht="15" customHeight="1" x14ac:dyDescent="0.2">
      <c r="A971" s="54"/>
      <c r="B971" s="125"/>
      <c r="C971" s="55" t="s">
        <v>53</v>
      </c>
      <c r="D971" s="120"/>
      <c r="E971" s="73">
        <f>SUM(E964:E970)</f>
        <v>0</v>
      </c>
    </row>
    <row r="972" spans="1:5" ht="15" customHeight="1" x14ac:dyDescent="0.2"/>
    <row r="973" spans="1:5" ht="15" customHeight="1" x14ac:dyDescent="0.2"/>
    <row r="974" spans="1:5" ht="15" customHeight="1" x14ac:dyDescent="0.25">
      <c r="A974" s="38" t="s">
        <v>277</v>
      </c>
    </row>
    <row r="975" spans="1:5" ht="15" customHeight="1" x14ac:dyDescent="0.2">
      <c r="A975" s="204" t="s">
        <v>162</v>
      </c>
      <c r="B975" s="204"/>
      <c r="C975" s="204"/>
      <c r="D975" s="204"/>
      <c r="E975" s="204"/>
    </row>
    <row r="976" spans="1:5" ht="15" customHeight="1" x14ac:dyDescent="0.2">
      <c r="A976" s="204"/>
      <c r="B976" s="204"/>
      <c r="C976" s="204"/>
      <c r="D976" s="204"/>
      <c r="E976" s="204"/>
    </row>
    <row r="977" spans="1:5" ht="15" customHeight="1" x14ac:dyDescent="0.2">
      <c r="A977" s="202" t="s">
        <v>547</v>
      </c>
      <c r="B977" s="202"/>
      <c r="C977" s="202"/>
      <c r="D977" s="202"/>
      <c r="E977" s="202"/>
    </row>
    <row r="978" spans="1:5" ht="15" customHeight="1" x14ac:dyDescent="0.2">
      <c r="A978" s="202"/>
      <c r="B978" s="202"/>
      <c r="C978" s="202"/>
      <c r="D978" s="202"/>
      <c r="E978" s="202"/>
    </row>
    <row r="979" spans="1:5" ht="15" customHeight="1" x14ac:dyDescent="0.2">
      <c r="A979" s="202"/>
      <c r="B979" s="202"/>
      <c r="C979" s="202"/>
      <c r="D979" s="202"/>
      <c r="E979" s="202"/>
    </row>
    <row r="980" spans="1:5" ht="15" customHeight="1" x14ac:dyDescent="0.2">
      <c r="A980" s="202"/>
      <c r="B980" s="202"/>
      <c r="C980" s="202"/>
      <c r="D980" s="202"/>
      <c r="E980" s="202"/>
    </row>
    <row r="981" spans="1:5" ht="15" customHeight="1" x14ac:dyDescent="0.2">
      <c r="A981" s="202"/>
      <c r="B981" s="202"/>
      <c r="C981" s="202"/>
      <c r="D981" s="202"/>
      <c r="E981" s="202"/>
    </row>
    <row r="982" spans="1:5" ht="15" customHeight="1" x14ac:dyDescent="0.2">
      <c r="A982" s="202"/>
      <c r="B982" s="202"/>
      <c r="C982" s="202"/>
      <c r="D982" s="202"/>
      <c r="E982" s="202"/>
    </row>
    <row r="983" spans="1:5" ht="15" customHeight="1" x14ac:dyDescent="0.2">
      <c r="A983" s="202"/>
      <c r="B983" s="202"/>
      <c r="C983" s="202"/>
      <c r="D983" s="202"/>
      <c r="E983" s="202"/>
    </row>
    <row r="984" spans="1:5" ht="15" customHeight="1" x14ac:dyDescent="0.2">
      <c r="A984" s="202"/>
      <c r="B984" s="202"/>
      <c r="C984" s="202"/>
      <c r="D984" s="202"/>
      <c r="E984" s="202"/>
    </row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5">
      <c r="A990" s="40" t="s">
        <v>16</v>
      </c>
      <c r="B990" s="41"/>
      <c r="C990" s="41"/>
      <c r="D990" s="41"/>
      <c r="E990" s="43"/>
    </row>
    <row r="991" spans="1:5" ht="15" customHeight="1" x14ac:dyDescent="0.2">
      <c r="A991" s="42" t="s">
        <v>111</v>
      </c>
      <c r="B991" s="122"/>
      <c r="C991" s="122"/>
      <c r="D991" s="122"/>
      <c r="E991" s="43" t="s">
        <v>112</v>
      </c>
    </row>
    <row r="992" spans="1:5" ht="15" customHeight="1" x14ac:dyDescent="0.2"/>
    <row r="993" spans="1:5" ht="15" customHeight="1" x14ac:dyDescent="0.2">
      <c r="B993" s="65" t="s">
        <v>67</v>
      </c>
      <c r="C993" s="46" t="s">
        <v>49</v>
      </c>
      <c r="D993" s="123" t="s">
        <v>50</v>
      </c>
      <c r="E993" s="48" t="s">
        <v>51</v>
      </c>
    </row>
    <row r="994" spans="1:5" ht="15" customHeight="1" x14ac:dyDescent="0.2">
      <c r="B994" s="144">
        <v>301</v>
      </c>
      <c r="C994" s="68"/>
      <c r="D994" s="96" t="s">
        <v>113</v>
      </c>
      <c r="E994" s="90">
        <v>-323000</v>
      </c>
    </row>
    <row r="995" spans="1:5" ht="15" customHeight="1" x14ac:dyDescent="0.2">
      <c r="B995" s="144">
        <v>307</v>
      </c>
      <c r="C995" s="68"/>
      <c r="D995" s="96" t="s">
        <v>113</v>
      </c>
      <c r="E995" s="90">
        <v>-655000</v>
      </c>
    </row>
    <row r="996" spans="1:5" ht="15" customHeight="1" x14ac:dyDescent="0.2">
      <c r="B996" s="144">
        <v>300</v>
      </c>
      <c r="C996" s="68"/>
      <c r="D996" s="96" t="s">
        <v>113</v>
      </c>
      <c r="E996" s="90">
        <v>978000</v>
      </c>
    </row>
    <row r="997" spans="1:5" ht="15" customHeight="1" x14ac:dyDescent="0.2">
      <c r="B997" s="125"/>
      <c r="C997" s="55" t="s">
        <v>53</v>
      </c>
      <c r="D997" s="120"/>
      <c r="E997" s="73">
        <f>SUM(E994:E996)</f>
        <v>0</v>
      </c>
    </row>
    <row r="998" spans="1:5" ht="15" customHeight="1" x14ac:dyDescent="0.2"/>
    <row r="999" spans="1:5" ht="15" customHeight="1" x14ac:dyDescent="0.2"/>
    <row r="1000" spans="1:5" ht="15" customHeight="1" x14ac:dyDescent="0.25">
      <c r="A1000" s="38" t="s">
        <v>278</v>
      </c>
    </row>
    <row r="1001" spans="1:5" ht="15" customHeight="1" x14ac:dyDescent="0.2">
      <c r="A1001" s="204" t="s">
        <v>162</v>
      </c>
      <c r="B1001" s="204"/>
      <c r="C1001" s="204"/>
      <c r="D1001" s="204"/>
      <c r="E1001" s="204"/>
    </row>
    <row r="1002" spans="1:5" ht="15" customHeight="1" x14ac:dyDescent="0.2">
      <c r="A1002" s="204"/>
      <c r="B1002" s="204"/>
      <c r="C1002" s="204"/>
      <c r="D1002" s="204"/>
      <c r="E1002" s="204"/>
    </row>
    <row r="1003" spans="1:5" ht="15" customHeight="1" x14ac:dyDescent="0.2">
      <c r="A1003" s="202" t="s">
        <v>548</v>
      </c>
      <c r="B1003" s="202"/>
      <c r="C1003" s="202"/>
      <c r="D1003" s="202"/>
      <c r="E1003" s="202"/>
    </row>
    <row r="1004" spans="1:5" ht="15" customHeight="1" x14ac:dyDescent="0.2">
      <c r="A1004" s="202"/>
      <c r="B1004" s="202"/>
      <c r="C1004" s="202"/>
      <c r="D1004" s="202"/>
      <c r="E1004" s="202"/>
    </row>
    <row r="1005" spans="1:5" ht="15" customHeight="1" x14ac:dyDescent="0.2">
      <c r="A1005" s="202"/>
      <c r="B1005" s="202"/>
      <c r="C1005" s="202"/>
      <c r="D1005" s="202"/>
      <c r="E1005" s="202"/>
    </row>
    <row r="1006" spans="1:5" ht="15" customHeight="1" x14ac:dyDescent="0.2">
      <c r="A1006" s="202"/>
      <c r="B1006" s="202"/>
      <c r="C1006" s="202"/>
      <c r="D1006" s="202"/>
      <c r="E1006" s="202"/>
    </row>
    <row r="1007" spans="1:5" ht="15" customHeight="1" x14ac:dyDescent="0.2">
      <c r="A1007" s="202"/>
      <c r="B1007" s="202"/>
      <c r="C1007" s="202"/>
      <c r="D1007" s="202"/>
      <c r="E1007" s="202"/>
    </row>
    <row r="1008" spans="1:5" ht="15" customHeight="1" x14ac:dyDescent="0.2">
      <c r="A1008" s="202"/>
      <c r="B1008" s="202"/>
      <c r="C1008" s="202"/>
      <c r="D1008" s="202"/>
      <c r="E1008" s="202"/>
    </row>
    <row r="1009" spans="1:5" ht="15" customHeight="1" x14ac:dyDescent="0.2">
      <c r="A1009" s="202"/>
      <c r="B1009" s="202"/>
      <c r="C1009" s="202"/>
      <c r="D1009" s="202"/>
      <c r="E1009" s="202"/>
    </row>
    <row r="1010" spans="1:5" ht="15" customHeight="1" x14ac:dyDescent="0.2">
      <c r="A1010" s="202"/>
      <c r="B1010" s="202"/>
      <c r="C1010" s="202"/>
      <c r="D1010" s="202"/>
      <c r="E1010" s="202"/>
    </row>
    <row r="1011" spans="1:5" ht="15" customHeight="1" x14ac:dyDescent="0.2"/>
    <row r="1012" spans="1:5" ht="15" customHeight="1" x14ac:dyDescent="0.25">
      <c r="A1012" s="40" t="s">
        <v>16</v>
      </c>
      <c r="B1012" s="41"/>
      <c r="C1012" s="41"/>
      <c r="D1012" s="41"/>
      <c r="E1012" s="43"/>
    </row>
    <row r="1013" spans="1:5" ht="15" customHeight="1" x14ac:dyDescent="0.2">
      <c r="A1013" s="42" t="s">
        <v>111</v>
      </c>
      <c r="B1013" s="122"/>
      <c r="C1013" s="122"/>
      <c r="D1013" s="122"/>
      <c r="E1013" s="43" t="s">
        <v>112</v>
      </c>
    </row>
    <row r="1014" spans="1:5" ht="15" customHeight="1" x14ac:dyDescent="0.2"/>
    <row r="1015" spans="1:5" ht="15" customHeight="1" x14ac:dyDescent="0.2">
      <c r="B1015" s="65" t="s">
        <v>67</v>
      </c>
      <c r="C1015" s="46" t="s">
        <v>49</v>
      </c>
      <c r="D1015" s="123" t="s">
        <v>50</v>
      </c>
      <c r="E1015" s="48" t="s">
        <v>51</v>
      </c>
    </row>
    <row r="1016" spans="1:5" ht="15" customHeight="1" x14ac:dyDescent="0.2">
      <c r="B1016" s="144">
        <v>307</v>
      </c>
      <c r="C1016" s="68"/>
      <c r="D1016" s="96" t="s">
        <v>113</v>
      </c>
      <c r="E1016" s="90">
        <v>-120000</v>
      </c>
    </row>
    <row r="1017" spans="1:5" ht="15" customHeight="1" x14ac:dyDescent="0.2">
      <c r="B1017" s="144">
        <v>300</v>
      </c>
      <c r="C1017" s="68"/>
      <c r="D1017" s="96" t="s">
        <v>113</v>
      </c>
      <c r="E1017" s="90">
        <v>120000</v>
      </c>
    </row>
    <row r="1018" spans="1:5" ht="15" customHeight="1" x14ac:dyDescent="0.2">
      <c r="B1018" s="125"/>
      <c r="C1018" s="55" t="s">
        <v>53</v>
      </c>
      <c r="D1018" s="120"/>
      <c r="E1018" s="73">
        <f>SUM(E1016:E1017)</f>
        <v>0</v>
      </c>
    </row>
    <row r="1019" spans="1:5" ht="15" customHeight="1" x14ac:dyDescent="0.2"/>
    <row r="1020" spans="1:5" ht="15" customHeight="1" x14ac:dyDescent="0.2"/>
    <row r="1021" spans="1:5" ht="15" customHeight="1" x14ac:dyDescent="0.25">
      <c r="A1021" s="38" t="s">
        <v>279</v>
      </c>
    </row>
    <row r="1022" spans="1:5" ht="15" customHeight="1" x14ac:dyDescent="0.2">
      <c r="A1022" s="204" t="s">
        <v>162</v>
      </c>
      <c r="B1022" s="204"/>
      <c r="C1022" s="204"/>
      <c r="D1022" s="204"/>
      <c r="E1022" s="204"/>
    </row>
    <row r="1023" spans="1:5" ht="15" customHeight="1" x14ac:dyDescent="0.2">
      <c r="A1023" s="204"/>
      <c r="B1023" s="204"/>
      <c r="C1023" s="204"/>
      <c r="D1023" s="204"/>
      <c r="E1023" s="204"/>
    </row>
    <row r="1024" spans="1:5" ht="15" customHeight="1" x14ac:dyDescent="0.2">
      <c r="A1024" s="202" t="s">
        <v>549</v>
      </c>
      <c r="B1024" s="202"/>
      <c r="C1024" s="202"/>
      <c r="D1024" s="202"/>
      <c r="E1024" s="202"/>
    </row>
    <row r="1025" spans="1:5" ht="15" customHeight="1" x14ac:dyDescent="0.2">
      <c r="A1025" s="202"/>
      <c r="B1025" s="202"/>
      <c r="C1025" s="202"/>
      <c r="D1025" s="202"/>
      <c r="E1025" s="202"/>
    </row>
    <row r="1026" spans="1:5" ht="15" customHeight="1" x14ac:dyDescent="0.2">
      <c r="A1026" s="202"/>
      <c r="B1026" s="202"/>
      <c r="C1026" s="202"/>
      <c r="D1026" s="202"/>
      <c r="E1026" s="202"/>
    </row>
    <row r="1027" spans="1:5" ht="15" customHeight="1" x14ac:dyDescent="0.2">
      <c r="A1027" s="202"/>
      <c r="B1027" s="202"/>
      <c r="C1027" s="202"/>
      <c r="D1027" s="202"/>
      <c r="E1027" s="202"/>
    </row>
    <row r="1028" spans="1:5" ht="15" customHeight="1" x14ac:dyDescent="0.2">
      <c r="A1028" s="202"/>
      <c r="B1028" s="202"/>
      <c r="C1028" s="202"/>
      <c r="D1028" s="202"/>
      <c r="E1028" s="202"/>
    </row>
    <row r="1029" spans="1:5" ht="15" customHeight="1" x14ac:dyDescent="0.2">
      <c r="A1029" s="202"/>
      <c r="B1029" s="202"/>
      <c r="C1029" s="202"/>
      <c r="D1029" s="202"/>
      <c r="E1029" s="202"/>
    </row>
    <row r="1030" spans="1:5" ht="15" customHeight="1" x14ac:dyDescent="0.2">
      <c r="A1030" s="202"/>
      <c r="B1030" s="202"/>
      <c r="C1030" s="202"/>
      <c r="D1030" s="202"/>
      <c r="E1030" s="202"/>
    </row>
    <row r="1031" spans="1:5" ht="15" customHeight="1" x14ac:dyDescent="0.2">
      <c r="A1031" s="202"/>
      <c r="B1031" s="202"/>
      <c r="C1031" s="202"/>
      <c r="D1031" s="202"/>
      <c r="E1031" s="202"/>
    </row>
    <row r="1032" spans="1:5" ht="15" customHeight="1" x14ac:dyDescent="0.2"/>
    <row r="1033" spans="1:5" ht="15" customHeight="1" x14ac:dyDescent="0.25">
      <c r="A1033" s="40" t="s">
        <v>16</v>
      </c>
      <c r="B1033" s="41"/>
      <c r="C1033" s="41"/>
      <c r="D1033" s="41"/>
      <c r="E1033" s="43"/>
    </row>
    <row r="1034" spans="1:5" ht="15" customHeight="1" x14ac:dyDescent="0.2">
      <c r="A1034" s="42" t="s">
        <v>111</v>
      </c>
      <c r="B1034" s="122"/>
      <c r="C1034" s="122"/>
      <c r="D1034" s="122"/>
      <c r="E1034" s="43" t="s">
        <v>112</v>
      </c>
    </row>
    <row r="1035" spans="1:5" ht="15" customHeight="1" x14ac:dyDescent="0.2"/>
    <row r="1036" spans="1:5" ht="15" customHeight="1" x14ac:dyDescent="0.2">
      <c r="B1036" s="65" t="s">
        <v>67</v>
      </c>
      <c r="C1036" s="46" t="s">
        <v>49</v>
      </c>
      <c r="D1036" s="123" t="s">
        <v>50</v>
      </c>
      <c r="E1036" s="48" t="s">
        <v>51</v>
      </c>
    </row>
    <row r="1037" spans="1:5" ht="15" customHeight="1" x14ac:dyDescent="0.2">
      <c r="B1037" s="144">
        <v>307</v>
      </c>
      <c r="C1037" s="68"/>
      <c r="D1037" s="96" t="s">
        <v>113</v>
      </c>
      <c r="E1037" s="90">
        <v>-600000</v>
      </c>
    </row>
    <row r="1038" spans="1:5" ht="15" customHeight="1" x14ac:dyDescent="0.2">
      <c r="B1038" s="144">
        <v>300</v>
      </c>
      <c r="C1038" s="68"/>
      <c r="D1038" s="96" t="s">
        <v>113</v>
      </c>
      <c r="E1038" s="90">
        <v>600000</v>
      </c>
    </row>
    <row r="1039" spans="1:5" ht="15" customHeight="1" x14ac:dyDescent="0.2">
      <c r="B1039" s="125"/>
      <c r="C1039" s="55" t="s">
        <v>53</v>
      </c>
      <c r="D1039" s="120"/>
      <c r="E1039" s="73">
        <f>SUM(E1037:E1038)</f>
        <v>0</v>
      </c>
    </row>
    <row r="1040" spans="1:5" ht="15" customHeight="1" x14ac:dyDescent="0.2"/>
    <row r="1041" spans="1:5" ht="15" customHeight="1" x14ac:dyDescent="0.25">
      <c r="A1041" s="38" t="s">
        <v>280</v>
      </c>
    </row>
    <row r="1042" spans="1:5" ht="15" customHeight="1" x14ac:dyDescent="0.2">
      <c r="A1042" s="204" t="s">
        <v>162</v>
      </c>
      <c r="B1042" s="204"/>
      <c r="C1042" s="204"/>
      <c r="D1042" s="204"/>
      <c r="E1042" s="204"/>
    </row>
    <row r="1043" spans="1:5" ht="15" customHeight="1" x14ac:dyDescent="0.2">
      <c r="A1043" s="204"/>
      <c r="B1043" s="204"/>
      <c r="C1043" s="204"/>
      <c r="D1043" s="204"/>
      <c r="E1043" s="204"/>
    </row>
    <row r="1044" spans="1:5" ht="15" customHeight="1" x14ac:dyDescent="0.2">
      <c r="A1044" s="202" t="s">
        <v>550</v>
      </c>
      <c r="B1044" s="202"/>
      <c r="C1044" s="202"/>
      <c r="D1044" s="202"/>
      <c r="E1044" s="202"/>
    </row>
    <row r="1045" spans="1:5" ht="15" customHeight="1" x14ac:dyDescent="0.2">
      <c r="A1045" s="202"/>
      <c r="B1045" s="202"/>
      <c r="C1045" s="202"/>
      <c r="D1045" s="202"/>
      <c r="E1045" s="202"/>
    </row>
    <row r="1046" spans="1:5" ht="15" customHeight="1" x14ac:dyDescent="0.2">
      <c r="A1046" s="202"/>
      <c r="B1046" s="202"/>
      <c r="C1046" s="202"/>
      <c r="D1046" s="202"/>
      <c r="E1046" s="202"/>
    </row>
    <row r="1047" spans="1:5" ht="15" customHeight="1" x14ac:dyDescent="0.2">
      <c r="A1047" s="202"/>
      <c r="B1047" s="202"/>
      <c r="C1047" s="202"/>
      <c r="D1047" s="202"/>
      <c r="E1047" s="202"/>
    </row>
    <row r="1048" spans="1:5" ht="15" customHeight="1" x14ac:dyDescent="0.2">
      <c r="A1048" s="202"/>
      <c r="B1048" s="202"/>
      <c r="C1048" s="202"/>
      <c r="D1048" s="202"/>
      <c r="E1048" s="202"/>
    </row>
    <row r="1049" spans="1:5" ht="15" customHeight="1" x14ac:dyDescent="0.2">
      <c r="A1049" s="202"/>
      <c r="B1049" s="202"/>
      <c r="C1049" s="202"/>
      <c r="D1049" s="202"/>
      <c r="E1049" s="202"/>
    </row>
    <row r="1050" spans="1:5" ht="15" customHeight="1" x14ac:dyDescent="0.2">
      <c r="A1050" s="202"/>
      <c r="B1050" s="202"/>
      <c r="C1050" s="202"/>
      <c r="D1050" s="202"/>
      <c r="E1050" s="202"/>
    </row>
    <row r="1051" spans="1:5" ht="15" customHeight="1" x14ac:dyDescent="0.2">
      <c r="A1051" s="202"/>
      <c r="B1051" s="202"/>
      <c r="C1051" s="202"/>
      <c r="D1051" s="202"/>
      <c r="E1051" s="202"/>
    </row>
    <row r="1052" spans="1:5" ht="15" customHeight="1" x14ac:dyDescent="0.2"/>
    <row r="1053" spans="1:5" ht="15" customHeight="1" x14ac:dyDescent="0.25">
      <c r="A1053" s="40" t="s">
        <v>16</v>
      </c>
      <c r="B1053" s="41"/>
      <c r="C1053" s="41"/>
      <c r="D1053" s="41"/>
      <c r="E1053" s="43"/>
    </row>
    <row r="1054" spans="1:5" ht="15" customHeight="1" x14ac:dyDescent="0.2">
      <c r="A1054" s="42" t="s">
        <v>111</v>
      </c>
      <c r="B1054" s="122"/>
      <c r="C1054" s="122"/>
      <c r="D1054" s="122"/>
      <c r="E1054" s="43" t="s">
        <v>112</v>
      </c>
    </row>
    <row r="1055" spans="1:5" ht="15" customHeight="1" x14ac:dyDescent="0.2"/>
    <row r="1056" spans="1:5" ht="15" customHeight="1" x14ac:dyDescent="0.2">
      <c r="B1056" s="65" t="s">
        <v>67</v>
      </c>
      <c r="C1056" s="46" t="s">
        <v>49</v>
      </c>
      <c r="D1056" s="123" t="s">
        <v>50</v>
      </c>
      <c r="E1056" s="48" t="s">
        <v>51</v>
      </c>
    </row>
    <row r="1057" spans="1:5" ht="15" customHeight="1" x14ac:dyDescent="0.2">
      <c r="B1057" s="144">
        <v>307</v>
      </c>
      <c r="C1057" s="68"/>
      <c r="D1057" s="69" t="s">
        <v>118</v>
      </c>
      <c r="E1057" s="90">
        <v>-780000</v>
      </c>
    </row>
    <row r="1058" spans="1:5" ht="15" customHeight="1" x14ac:dyDescent="0.2">
      <c r="B1058" s="144">
        <v>11</v>
      </c>
      <c r="C1058" s="68"/>
      <c r="D1058" s="69" t="s">
        <v>118</v>
      </c>
      <c r="E1058" s="90">
        <v>780000</v>
      </c>
    </row>
    <row r="1059" spans="1:5" ht="15" customHeight="1" x14ac:dyDescent="0.2">
      <c r="B1059" s="125"/>
      <c r="C1059" s="55" t="s">
        <v>53</v>
      </c>
      <c r="D1059" s="120"/>
      <c r="E1059" s="73">
        <f>SUM(E1057:E1058)</f>
        <v>0</v>
      </c>
    </row>
    <row r="1060" spans="1:5" ht="15" customHeight="1" x14ac:dyDescent="0.2"/>
    <row r="1061" spans="1:5" ht="15" customHeight="1" x14ac:dyDescent="0.2"/>
    <row r="1062" spans="1:5" ht="15" customHeight="1" x14ac:dyDescent="0.25">
      <c r="A1062" s="38" t="s">
        <v>281</v>
      </c>
    </row>
    <row r="1063" spans="1:5" ht="15" customHeight="1" x14ac:dyDescent="0.2">
      <c r="A1063" s="204" t="s">
        <v>162</v>
      </c>
      <c r="B1063" s="204"/>
      <c r="C1063" s="204"/>
      <c r="D1063" s="204"/>
      <c r="E1063" s="204"/>
    </row>
    <row r="1064" spans="1:5" ht="15" customHeight="1" x14ac:dyDescent="0.2">
      <c r="A1064" s="204"/>
      <c r="B1064" s="204"/>
      <c r="C1064" s="204"/>
      <c r="D1064" s="204"/>
      <c r="E1064" s="204"/>
    </row>
    <row r="1065" spans="1:5" ht="15" customHeight="1" x14ac:dyDescent="0.2">
      <c r="A1065" s="202" t="s">
        <v>551</v>
      </c>
      <c r="B1065" s="202"/>
      <c r="C1065" s="202"/>
      <c r="D1065" s="202"/>
      <c r="E1065" s="202"/>
    </row>
    <row r="1066" spans="1:5" ht="15" customHeight="1" x14ac:dyDescent="0.2">
      <c r="A1066" s="202"/>
      <c r="B1066" s="202"/>
      <c r="C1066" s="202"/>
      <c r="D1066" s="202"/>
      <c r="E1066" s="202"/>
    </row>
    <row r="1067" spans="1:5" ht="15" customHeight="1" x14ac:dyDescent="0.2">
      <c r="A1067" s="202"/>
      <c r="B1067" s="202"/>
      <c r="C1067" s="202"/>
      <c r="D1067" s="202"/>
      <c r="E1067" s="202"/>
    </row>
    <row r="1068" spans="1:5" ht="15" customHeight="1" x14ac:dyDescent="0.2">
      <c r="A1068" s="202"/>
      <c r="B1068" s="202"/>
      <c r="C1068" s="202"/>
      <c r="D1068" s="202"/>
      <c r="E1068" s="202"/>
    </row>
    <row r="1069" spans="1:5" ht="15" customHeight="1" x14ac:dyDescent="0.2">
      <c r="A1069" s="202"/>
      <c r="B1069" s="202"/>
      <c r="C1069" s="202"/>
      <c r="D1069" s="202"/>
      <c r="E1069" s="202"/>
    </row>
    <row r="1070" spans="1:5" ht="15" customHeight="1" x14ac:dyDescent="0.2">
      <c r="A1070" s="202"/>
      <c r="B1070" s="202"/>
      <c r="C1070" s="202"/>
      <c r="D1070" s="202"/>
      <c r="E1070" s="202"/>
    </row>
    <row r="1071" spans="1:5" ht="15" customHeight="1" x14ac:dyDescent="0.2">
      <c r="A1071" s="202"/>
      <c r="B1071" s="202"/>
      <c r="C1071" s="202"/>
      <c r="D1071" s="202"/>
      <c r="E1071" s="202"/>
    </row>
    <row r="1072" spans="1:5" ht="15" customHeight="1" x14ac:dyDescent="0.2"/>
    <row r="1073" spans="1:5" ht="15" customHeight="1" x14ac:dyDescent="0.25">
      <c r="A1073" s="40" t="s">
        <v>16</v>
      </c>
      <c r="B1073" s="41"/>
      <c r="C1073" s="41"/>
      <c r="D1073" s="41"/>
      <c r="E1073" s="43"/>
    </row>
    <row r="1074" spans="1:5" ht="15" customHeight="1" x14ac:dyDescent="0.2">
      <c r="A1074" s="42" t="s">
        <v>111</v>
      </c>
      <c r="B1074" s="122"/>
      <c r="C1074" s="122"/>
      <c r="D1074" s="122"/>
      <c r="E1074" s="43" t="s">
        <v>112</v>
      </c>
    </row>
    <row r="1075" spans="1:5" ht="15" customHeight="1" x14ac:dyDescent="0.2"/>
    <row r="1076" spans="1:5" ht="15" customHeight="1" x14ac:dyDescent="0.2">
      <c r="B1076" s="65" t="s">
        <v>67</v>
      </c>
      <c r="C1076" s="46" t="s">
        <v>49</v>
      </c>
      <c r="D1076" s="123" t="s">
        <v>50</v>
      </c>
      <c r="E1076" s="48" t="s">
        <v>51</v>
      </c>
    </row>
    <row r="1077" spans="1:5" ht="15" customHeight="1" x14ac:dyDescent="0.2">
      <c r="B1077" s="144">
        <v>10</v>
      </c>
      <c r="C1077" s="68"/>
      <c r="D1077" s="96" t="s">
        <v>113</v>
      </c>
      <c r="E1077" s="90">
        <v>-211838</v>
      </c>
    </row>
    <row r="1078" spans="1:5" ht="15" customHeight="1" x14ac:dyDescent="0.2">
      <c r="B1078" s="144">
        <v>10</v>
      </c>
      <c r="C1078" s="68"/>
      <c r="D1078" s="69" t="s">
        <v>118</v>
      </c>
      <c r="E1078" s="90">
        <v>211838</v>
      </c>
    </row>
    <row r="1079" spans="1:5" ht="15" customHeight="1" x14ac:dyDescent="0.2">
      <c r="B1079" s="125"/>
      <c r="C1079" s="55" t="s">
        <v>53</v>
      </c>
      <c r="D1079" s="120"/>
      <c r="E1079" s="73">
        <f>SUM(E1077:E1078)</f>
        <v>0</v>
      </c>
    </row>
    <row r="1080" spans="1:5" ht="15" customHeight="1" x14ac:dyDescent="0.2"/>
    <row r="1081" spans="1:5" ht="15" customHeight="1" x14ac:dyDescent="0.2"/>
    <row r="1082" spans="1:5" ht="15" customHeight="1" x14ac:dyDescent="0.25">
      <c r="A1082" s="38" t="s">
        <v>282</v>
      </c>
    </row>
    <row r="1083" spans="1:5" ht="15" customHeight="1" x14ac:dyDescent="0.2">
      <c r="A1083" s="204" t="s">
        <v>162</v>
      </c>
      <c r="B1083" s="204"/>
      <c r="C1083" s="204"/>
      <c r="D1083" s="204"/>
      <c r="E1083" s="204"/>
    </row>
    <row r="1084" spans="1:5" ht="15" customHeight="1" x14ac:dyDescent="0.2">
      <c r="A1084" s="204"/>
      <c r="B1084" s="204"/>
      <c r="C1084" s="204"/>
      <c r="D1084" s="204"/>
      <c r="E1084" s="204"/>
    </row>
    <row r="1085" spans="1:5" ht="15" customHeight="1" x14ac:dyDescent="0.2">
      <c r="A1085" s="202" t="s">
        <v>552</v>
      </c>
      <c r="B1085" s="202"/>
      <c r="C1085" s="202"/>
      <c r="D1085" s="202"/>
      <c r="E1085" s="202"/>
    </row>
    <row r="1086" spans="1:5" ht="15" customHeight="1" x14ac:dyDescent="0.2">
      <c r="A1086" s="202"/>
      <c r="B1086" s="202"/>
      <c r="C1086" s="202"/>
      <c r="D1086" s="202"/>
      <c r="E1086" s="202"/>
    </row>
    <row r="1087" spans="1:5" ht="15" customHeight="1" x14ac:dyDescent="0.2">
      <c r="A1087" s="202"/>
      <c r="B1087" s="202"/>
      <c r="C1087" s="202"/>
      <c r="D1087" s="202"/>
      <c r="E1087" s="202"/>
    </row>
    <row r="1088" spans="1:5" ht="15" customHeight="1" x14ac:dyDescent="0.2">
      <c r="A1088" s="202"/>
      <c r="B1088" s="202"/>
      <c r="C1088" s="202"/>
      <c r="D1088" s="202"/>
      <c r="E1088" s="202"/>
    </row>
    <row r="1089" spans="1:5" ht="15" customHeight="1" x14ac:dyDescent="0.2">
      <c r="A1089" s="202"/>
      <c r="B1089" s="202"/>
      <c r="C1089" s="202"/>
      <c r="D1089" s="202"/>
      <c r="E1089" s="202"/>
    </row>
    <row r="1090" spans="1:5" ht="15" customHeight="1" x14ac:dyDescent="0.2">
      <c r="A1090" s="202"/>
      <c r="B1090" s="202"/>
      <c r="C1090" s="202"/>
      <c r="D1090" s="202"/>
      <c r="E1090" s="202"/>
    </row>
    <row r="1091" spans="1:5" ht="15" customHeight="1" x14ac:dyDescent="0.2">
      <c r="A1091" s="202"/>
      <c r="B1091" s="202"/>
      <c r="C1091" s="202"/>
      <c r="D1091" s="202"/>
      <c r="E1091" s="202"/>
    </row>
    <row r="1092" spans="1:5" ht="15" customHeight="1" x14ac:dyDescent="0.2">
      <c r="A1092" s="202"/>
      <c r="B1092" s="202"/>
      <c r="C1092" s="202"/>
      <c r="D1092" s="202"/>
      <c r="E1092" s="202"/>
    </row>
    <row r="1093" spans="1:5" ht="15" customHeight="1" x14ac:dyDescent="0.25">
      <c r="A1093" s="40" t="s">
        <v>16</v>
      </c>
      <c r="B1093" s="41"/>
      <c r="C1093" s="41"/>
      <c r="D1093" s="41"/>
      <c r="E1093" s="43"/>
    </row>
    <row r="1094" spans="1:5" ht="15" customHeight="1" x14ac:dyDescent="0.2">
      <c r="A1094" s="42" t="s">
        <v>111</v>
      </c>
      <c r="B1094" s="122"/>
      <c r="C1094" s="122"/>
      <c r="D1094" s="122"/>
      <c r="E1094" s="43" t="s">
        <v>112</v>
      </c>
    </row>
    <row r="1095" spans="1:5" ht="15" customHeight="1" x14ac:dyDescent="0.2"/>
    <row r="1096" spans="1:5" ht="15" customHeight="1" x14ac:dyDescent="0.2">
      <c r="B1096" s="65" t="s">
        <v>67</v>
      </c>
      <c r="C1096" s="46" t="s">
        <v>49</v>
      </c>
      <c r="D1096" s="123" t="s">
        <v>50</v>
      </c>
      <c r="E1096" s="48" t="s">
        <v>51</v>
      </c>
    </row>
    <row r="1097" spans="1:5" ht="15" customHeight="1" x14ac:dyDescent="0.2">
      <c r="B1097" s="144">
        <v>307</v>
      </c>
      <c r="C1097" s="68"/>
      <c r="D1097" s="96" t="s">
        <v>113</v>
      </c>
      <c r="E1097" s="90">
        <v>-275439</v>
      </c>
    </row>
    <row r="1098" spans="1:5" ht="15" customHeight="1" x14ac:dyDescent="0.2">
      <c r="B1098" s="144">
        <v>303</v>
      </c>
      <c r="C1098" s="68"/>
      <c r="D1098" s="96" t="s">
        <v>113</v>
      </c>
      <c r="E1098" s="90">
        <v>99986</v>
      </c>
    </row>
    <row r="1099" spans="1:5" ht="15" customHeight="1" x14ac:dyDescent="0.2">
      <c r="B1099" s="144">
        <v>10</v>
      </c>
      <c r="C1099" s="68"/>
      <c r="D1099" s="96" t="s">
        <v>113</v>
      </c>
      <c r="E1099" s="90">
        <v>175453</v>
      </c>
    </row>
    <row r="1100" spans="1:5" ht="15" customHeight="1" x14ac:dyDescent="0.2">
      <c r="B1100" s="125"/>
      <c r="C1100" s="55" t="s">
        <v>53</v>
      </c>
      <c r="D1100" s="120"/>
      <c r="E1100" s="73">
        <f>SUM(E1097:E1099)</f>
        <v>0</v>
      </c>
    </row>
    <row r="1101" spans="1:5" ht="15" customHeight="1" x14ac:dyDescent="0.2"/>
    <row r="1102" spans="1:5" ht="15" customHeight="1" x14ac:dyDescent="0.2"/>
    <row r="1103" spans="1:5" ht="15" customHeight="1" x14ac:dyDescent="0.25">
      <c r="A1103" s="38" t="s">
        <v>283</v>
      </c>
    </row>
    <row r="1104" spans="1:5" ht="15" customHeight="1" x14ac:dyDescent="0.2">
      <c r="A1104" s="204" t="s">
        <v>162</v>
      </c>
      <c r="B1104" s="204"/>
      <c r="C1104" s="204"/>
      <c r="D1104" s="204"/>
      <c r="E1104" s="204"/>
    </row>
    <row r="1105" spans="1:5" ht="15" customHeight="1" x14ac:dyDescent="0.2">
      <c r="A1105" s="204"/>
      <c r="B1105" s="204"/>
      <c r="C1105" s="204"/>
      <c r="D1105" s="204"/>
      <c r="E1105" s="204"/>
    </row>
    <row r="1106" spans="1:5" ht="15" customHeight="1" x14ac:dyDescent="0.2">
      <c r="A1106" s="202" t="s">
        <v>553</v>
      </c>
      <c r="B1106" s="202"/>
      <c r="C1106" s="202"/>
      <c r="D1106" s="202"/>
      <c r="E1106" s="202"/>
    </row>
    <row r="1107" spans="1:5" ht="15" customHeight="1" x14ac:dyDescent="0.2">
      <c r="A1107" s="202"/>
      <c r="B1107" s="202"/>
      <c r="C1107" s="202"/>
      <c r="D1107" s="202"/>
      <c r="E1107" s="202"/>
    </row>
    <row r="1108" spans="1:5" ht="15" customHeight="1" x14ac:dyDescent="0.2">
      <c r="A1108" s="202"/>
      <c r="B1108" s="202"/>
      <c r="C1108" s="202"/>
      <c r="D1108" s="202"/>
      <c r="E1108" s="202"/>
    </row>
    <row r="1109" spans="1:5" ht="15" customHeight="1" x14ac:dyDescent="0.2">
      <c r="A1109" s="202"/>
      <c r="B1109" s="202"/>
      <c r="C1109" s="202"/>
      <c r="D1109" s="202"/>
      <c r="E1109" s="202"/>
    </row>
    <row r="1110" spans="1:5" ht="15" customHeight="1" x14ac:dyDescent="0.2">
      <c r="A1110" s="202"/>
      <c r="B1110" s="202"/>
      <c r="C1110" s="202"/>
      <c r="D1110" s="202"/>
      <c r="E1110" s="202"/>
    </row>
    <row r="1111" spans="1:5" ht="15" customHeight="1" x14ac:dyDescent="0.2">
      <c r="A1111" s="202"/>
      <c r="B1111" s="202"/>
      <c r="C1111" s="202"/>
      <c r="D1111" s="202"/>
      <c r="E1111" s="202"/>
    </row>
    <row r="1112" spans="1:5" ht="15" customHeight="1" x14ac:dyDescent="0.2">
      <c r="A1112" s="202"/>
      <c r="B1112" s="202"/>
      <c r="C1112" s="202"/>
      <c r="D1112" s="202"/>
      <c r="E1112" s="202"/>
    </row>
    <row r="1113" spans="1:5" ht="15" customHeight="1" x14ac:dyDescent="0.2">
      <c r="A1113" s="202"/>
      <c r="B1113" s="202"/>
      <c r="C1113" s="202"/>
      <c r="D1113" s="202"/>
      <c r="E1113" s="202"/>
    </row>
    <row r="1114" spans="1:5" ht="15" customHeight="1" x14ac:dyDescent="0.2"/>
    <row r="1115" spans="1:5" ht="15" customHeight="1" x14ac:dyDescent="0.25">
      <c r="A1115" s="40" t="s">
        <v>16</v>
      </c>
      <c r="B1115" s="41"/>
      <c r="C1115" s="41"/>
      <c r="D1115" s="41"/>
      <c r="E1115" s="43"/>
    </row>
    <row r="1116" spans="1:5" ht="15" customHeight="1" x14ac:dyDescent="0.2">
      <c r="A1116" s="42" t="s">
        <v>111</v>
      </c>
      <c r="B1116" s="122"/>
      <c r="C1116" s="122"/>
      <c r="D1116" s="122"/>
      <c r="E1116" s="43" t="s">
        <v>112</v>
      </c>
    </row>
    <row r="1117" spans="1:5" ht="15" customHeight="1" x14ac:dyDescent="0.2"/>
    <row r="1118" spans="1:5" ht="15" customHeight="1" x14ac:dyDescent="0.2">
      <c r="B1118" s="65" t="s">
        <v>67</v>
      </c>
      <c r="C1118" s="46" t="s">
        <v>49</v>
      </c>
      <c r="D1118" s="123" t="s">
        <v>50</v>
      </c>
      <c r="E1118" s="48" t="s">
        <v>51</v>
      </c>
    </row>
    <row r="1119" spans="1:5" ht="15" customHeight="1" x14ac:dyDescent="0.2">
      <c r="B1119" s="144">
        <v>307</v>
      </c>
      <c r="C1119" s="68"/>
      <c r="D1119" s="96" t="s">
        <v>113</v>
      </c>
      <c r="E1119" s="90">
        <v>-535524</v>
      </c>
    </row>
    <row r="1120" spans="1:5" ht="15" customHeight="1" x14ac:dyDescent="0.2">
      <c r="B1120" s="144">
        <v>10</v>
      </c>
      <c r="C1120" s="68"/>
      <c r="D1120" s="69" t="s">
        <v>118</v>
      </c>
      <c r="E1120" s="90">
        <v>-673653</v>
      </c>
    </row>
    <row r="1121" spans="1:5" ht="15" customHeight="1" x14ac:dyDescent="0.2">
      <c r="B1121" s="144">
        <v>10</v>
      </c>
      <c r="C1121" s="68"/>
      <c r="D1121" s="69" t="s">
        <v>118</v>
      </c>
      <c r="E1121" s="90">
        <v>1209177</v>
      </c>
    </row>
    <row r="1122" spans="1:5" ht="15" customHeight="1" x14ac:dyDescent="0.2">
      <c r="B1122" s="125"/>
      <c r="C1122" s="55" t="s">
        <v>53</v>
      </c>
      <c r="D1122" s="120"/>
      <c r="E1122" s="73">
        <f>SUM(E1119:E1121)</f>
        <v>0</v>
      </c>
    </row>
    <row r="1123" spans="1:5" ht="15" customHeight="1" x14ac:dyDescent="0.2"/>
    <row r="1124" spans="1:5" ht="15" customHeight="1" x14ac:dyDescent="0.2"/>
    <row r="1125" spans="1:5" ht="15" customHeight="1" x14ac:dyDescent="0.25">
      <c r="A1125" s="38" t="s">
        <v>284</v>
      </c>
    </row>
    <row r="1126" spans="1:5" ht="15" customHeight="1" x14ac:dyDescent="0.2">
      <c r="A1126" s="201" t="s">
        <v>45</v>
      </c>
      <c r="B1126" s="201"/>
      <c r="C1126" s="201"/>
      <c r="D1126" s="201"/>
      <c r="E1126" s="201"/>
    </row>
    <row r="1127" spans="1:5" ht="15" customHeight="1" x14ac:dyDescent="0.2">
      <c r="A1127" s="201" t="s">
        <v>63</v>
      </c>
      <c r="B1127" s="201"/>
      <c r="C1127" s="201"/>
      <c r="D1127" s="201"/>
      <c r="E1127" s="201"/>
    </row>
    <row r="1128" spans="1:5" ht="15" customHeight="1" x14ac:dyDescent="0.2">
      <c r="A1128" s="202" t="s">
        <v>285</v>
      </c>
      <c r="B1128" s="202"/>
      <c r="C1128" s="202"/>
      <c r="D1128" s="202"/>
      <c r="E1128" s="202"/>
    </row>
    <row r="1129" spans="1:5" ht="15" customHeight="1" x14ac:dyDescent="0.2">
      <c r="A1129" s="202"/>
      <c r="B1129" s="202"/>
      <c r="C1129" s="202"/>
      <c r="D1129" s="202"/>
      <c r="E1129" s="202"/>
    </row>
    <row r="1130" spans="1:5" ht="15" customHeight="1" x14ac:dyDescent="0.2">
      <c r="A1130" s="202"/>
      <c r="B1130" s="202"/>
      <c r="C1130" s="202"/>
      <c r="D1130" s="202"/>
      <c r="E1130" s="202"/>
    </row>
    <row r="1131" spans="1:5" ht="15" customHeight="1" x14ac:dyDescent="0.2">
      <c r="A1131" s="202"/>
      <c r="B1131" s="202"/>
      <c r="C1131" s="202"/>
      <c r="D1131" s="202"/>
      <c r="E1131" s="202"/>
    </row>
    <row r="1132" spans="1:5" ht="15" customHeight="1" x14ac:dyDescent="0.2">
      <c r="A1132" s="202"/>
      <c r="B1132" s="202"/>
      <c r="C1132" s="202"/>
      <c r="D1132" s="202"/>
      <c r="E1132" s="202"/>
    </row>
    <row r="1133" spans="1:5" ht="15" customHeight="1" x14ac:dyDescent="0.2">
      <c r="A1133" s="82"/>
      <c r="B1133" s="82"/>
      <c r="C1133" s="82"/>
      <c r="D1133" s="82"/>
      <c r="E1133" s="82"/>
    </row>
    <row r="1134" spans="1:5" ht="15" customHeight="1" x14ac:dyDescent="0.25">
      <c r="A1134" s="58" t="s">
        <v>1</v>
      </c>
      <c r="B1134" s="60"/>
      <c r="C1134" s="60"/>
      <c r="D1134" s="60"/>
      <c r="E1134" s="60"/>
    </row>
    <row r="1135" spans="1:5" ht="15" customHeight="1" x14ac:dyDescent="0.2">
      <c r="A1135" s="61" t="s">
        <v>65</v>
      </c>
      <c r="B1135" s="60"/>
      <c r="C1135" s="60"/>
      <c r="D1135" s="60"/>
      <c r="E1135" s="75" t="s">
        <v>66</v>
      </c>
    </row>
    <row r="1136" spans="1:5" ht="15" customHeight="1" x14ac:dyDescent="0.25">
      <c r="A1136" s="62"/>
      <c r="B1136" s="58"/>
      <c r="C1136" s="60"/>
      <c r="D1136" s="60"/>
      <c r="E1136" s="85"/>
    </row>
    <row r="1137" spans="1:5" ht="15" customHeight="1" x14ac:dyDescent="0.2">
      <c r="B1137" s="65" t="s">
        <v>67</v>
      </c>
      <c r="C1137" s="65" t="s">
        <v>49</v>
      </c>
      <c r="D1137" s="86" t="s">
        <v>50</v>
      </c>
      <c r="E1137" s="46" t="s">
        <v>51</v>
      </c>
    </row>
    <row r="1138" spans="1:5" ht="15" customHeight="1" x14ac:dyDescent="0.2">
      <c r="B1138" s="144">
        <v>33155</v>
      </c>
      <c r="C1138" s="170"/>
      <c r="D1138" s="89" t="s">
        <v>68</v>
      </c>
      <c r="E1138" s="90">
        <v>97000000</v>
      </c>
    </row>
    <row r="1139" spans="1:5" ht="15" customHeight="1" x14ac:dyDescent="0.2">
      <c r="B1139" s="171"/>
      <c r="C1139" s="71" t="s">
        <v>53</v>
      </c>
      <c r="D1139" s="92"/>
      <c r="E1139" s="93">
        <f>SUM(E1138:E1138)</f>
        <v>97000000</v>
      </c>
    </row>
    <row r="1140" spans="1:5" ht="15" customHeight="1" x14ac:dyDescent="0.25">
      <c r="A1140" s="94"/>
      <c r="B1140" s="95"/>
      <c r="C1140" s="95"/>
      <c r="D1140" s="95"/>
      <c r="E1140" s="95"/>
    </row>
    <row r="1141" spans="1:5" ht="15" customHeight="1" x14ac:dyDescent="0.25">
      <c r="A1141" s="40" t="s">
        <v>16</v>
      </c>
      <c r="B1141" s="41"/>
      <c r="C1141" s="41"/>
      <c r="D1141" s="41"/>
      <c r="E1141" s="43"/>
    </row>
    <row r="1142" spans="1:5" ht="15" customHeight="1" x14ac:dyDescent="0.2">
      <c r="A1142" s="61" t="s">
        <v>65</v>
      </c>
      <c r="B1142" s="41"/>
      <c r="C1142" s="41"/>
      <c r="D1142" s="41"/>
      <c r="E1142" s="75" t="s">
        <v>66</v>
      </c>
    </row>
    <row r="1143" spans="1:5" ht="15" customHeight="1" x14ac:dyDescent="0.2"/>
    <row r="1144" spans="1:5" ht="15" customHeight="1" x14ac:dyDescent="0.2">
      <c r="A1144" s="179" t="s">
        <v>286</v>
      </c>
      <c r="E1144" s="180">
        <v>97000000</v>
      </c>
    </row>
    <row r="1145" spans="1:5" ht="15" customHeight="1" x14ac:dyDescent="0.2"/>
    <row r="1146" spans="1:5" ht="15" customHeight="1" x14ac:dyDescent="0.25">
      <c r="A1146" s="38" t="s">
        <v>287</v>
      </c>
    </row>
    <row r="1147" spans="1:5" ht="15" customHeight="1" x14ac:dyDescent="0.2">
      <c r="A1147" s="201" t="s">
        <v>45</v>
      </c>
      <c r="B1147" s="201"/>
      <c r="C1147" s="201"/>
      <c r="D1147" s="201"/>
      <c r="E1147" s="201"/>
    </row>
    <row r="1148" spans="1:5" ht="15" customHeight="1" x14ac:dyDescent="0.2">
      <c r="A1148" s="201" t="s">
        <v>214</v>
      </c>
      <c r="B1148" s="201"/>
      <c r="C1148" s="201"/>
      <c r="D1148" s="201"/>
      <c r="E1148" s="201"/>
    </row>
    <row r="1149" spans="1:5" ht="15" customHeight="1" x14ac:dyDescent="0.2">
      <c r="A1149" s="202" t="s">
        <v>288</v>
      </c>
      <c r="B1149" s="202"/>
      <c r="C1149" s="202"/>
      <c r="D1149" s="202"/>
      <c r="E1149" s="202"/>
    </row>
    <row r="1150" spans="1:5" ht="15" customHeight="1" x14ac:dyDescent="0.2">
      <c r="A1150" s="202"/>
      <c r="B1150" s="202"/>
      <c r="C1150" s="202"/>
      <c r="D1150" s="202"/>
      <c r="E1150" s="202"/>
    </row>
    <row r="1151" spans="1:5" ht="15" customHeight="1" x14ac:dyDescent="0.2">
      <c r="A1151" s="202"/>
      <c r="B1151" s="202"/>
      <c r="C1151" s="202"/>
      <c r="D1151" s="202"/>
      <c r="E1151" s="202"/>
    </row>
    <row r="1152" spans="1:5" ht="15" customHeight="1" x14ac:dyDescent="0.2">
      <c r="A1152" s="202"/>
      <c r="B1152" s="202"/>
      <c r="C1152" s="202"/>
      <c r="D1152" s="202"/>
      <c r="E1152" s="202"/>
    </row>
    <row r="1153" spans="1:5" ht="15" customHeight="1" x14ac:dyDescent="0.2">
      <c r="A1153" s="202"/>
      <c r="B1153" s="202"/>
      <c r="C1153" s="202"/>
      <c r="D1153" s="202"/>
      <c r="E1153" s="202"/>
    </row>
    <row r="1154" spans="1:5" ht="15" customHeight="1" x14ac:dyDescent="0.2">
      <c r="A1154" s="202"/>
      <c r="B1154" s="202"/>
      <c r="C1154" s="202"/>
      <c r="D1154" s="202"/>
      <c r="E1154" s="202"/>
    </row>
    <row r="1155" spans="1:5" ht="15" customHeight="1" x14ac:dyDescent="0.2">
      <c r="A1155" s="202"/>
      <c r="B1155" s="202"/>
      <c r="C1155" s="202"/>
      <c r="D1155" s="202"/>
      <c r="E1155" s="202"/>
    </row>
    <row r="1156" spans="1:5" ht="15" customHeight="1" x14ac:dyDescent="0.2">
      <c r="A1156" s="115"/>
      <c r="B1156" s="115"/>
      <c r="C1156" s="115"/>
      <c r="D1156" s="115"/>
      <c r="E1156" s="115"/>
    </row>
    <row r="1157" spans="1:5" ht="15" customHeight="1" x14ac:dyDescent="0.25">
      <c r="A1157" s="40" t="s">
        <v>1</v>
      </c>
      <c r="B1157" s="41"/>
      <c r="C1157" s="41"/>
      <c r="D1157" s="41"/>
      <c r="E1157" s="41"/>
    </row>
    <row r="1158" spans="1:5" ht="15" customHeight="1" x14ac:dyDescent="0.2">
      <c r="A1158" s="42" t="s">
        <v>47</v>
      </c>
      <c r="B1158" s="41"/>
      <c r="C1158" s="41"/>
      <c r="D1158" s="41"/>
      <c r="E1158" s="83" t="s">
        <v>48</v>
      </c>
    </row>
    <row r="1159" spans="1:5" ht="15" customHeight="1" x14ac:dyDescent="0.25">
      <c r="A1159" s="43"/>
      <c r="B1159" s="40"/>
      <c r="C1159" s="41"/>
      <c r="D1159" s="41"/>
      <c r="E1159" s="44"/>
    </row>
    <row r="1160" spans="1:5" ht="15" customHeight="1" x14ac:dyDescent="0.2">
      <c r="B1160" s="46" t="s">
        <v>67</v>
      </c>
      <c r="C1160" s="46" t="s">
        <v>49</v>
      </c>
      <c r="D1160" s="47" t="s">
        <v>50</v>
      </c>
      <c r="E1160" s="48" t="s">
        <v>51</v>
      </c>
    </row>
    <row r="1161" spans="1:5" ht="15" customHeight="1" x14ac:dyDescent="0.2">
      <c r="B1161" s="105">
        <v>13307</v>
      </c>
      <c r="C1161" s="100"/>
      <c r="D1161" s="181" t="s">
        <v>68</v>
      </c>
      <c r="E1161" s="90">
        <v>422604</v>
      </c>
    </row>
    <row r="1162" spans="1:5" ht="15" customHeight="1" x14ac:dyDescent="0.2">
      <c r="B1162" s="102"/>
      <c r="C1162" s="55" t="s">
        <v>53</v>
      </c>
      <c r="D1162" s="56"/>
      <c r="E1162" s="57">
        <f>SUM(E1161:E1161)</f>
        <v>422604</v>
      </c>
    </row>
    <row r="1163" spans="1:5" ht="15" customHeight="1" x14ac:dyDescent="0.2"/>
    <row r="1164" spans="1:5" ht="15" customHeight="1" x14ac:dyDescent="0.25">
      <c r="A1164" s="40" t="s">
        <v>16</v>
      </c>
      <c r="B1164" s="41"/>
      <c r="C1164" s="41"/>
      <c r="D1164" s="41"/>
      <c r="E1164" s="41"/>
    </row>
    <row r="1165" spans="1:5" ht="15" customHeight="1" x14ac:dyDescent="0.2">
      <c r="A1165" s="42" t="s">
        <v>239</v>
      </c>
      <c r="B1165" s="122"/>
      <c r="C1165" s="122"/>
      <c r="D1165" s="122"/>
      <c r="E1165" s="122" t="s">
        <v>240</v>
      </c>
    </row>
    <row r="1166" spans="1:5" ht="15" customHeight="1" x14ac:dyDescent="0.2">
      <c r="A1166" s="122"/>
      <c r="B1166" s="118"/>
      <c r="C1166" s="41"/>
      <c r="D1166" s="122"/>
      <c r="E1166" s="119"/>
    </row>
    <row r="1167" spans="1:5" ht="15" customHeight="1" x14ac:dyDescent="0.2">
      <c r="B1167" s="65" t="s">
        <v>67</v>
      </c>
      <c r="C1167" s="46" t="s">
        <v>49</v>
      </c>
      <c r="D1167" s="123" t="s">
        <v>50</v>
      </c>
      <c r="E1167" s="48" t="s">
        <v>51</v>
      </c>
    </row>
    <row r="1168" spans="1:5" ht="15" customHeight="1" x14ac:dyDescent="0.2">
      <c r="B1168" s="174">
        <v>13307</v>
      </c>
      <c r="C1168" s="162"/>
      <c r="D1168" s="96" t="s">
        <v>241</v>
      </c>
      <c r="E1168" s="175">
        <v>111240</v>
      </c>
    </row>
    <row r="1169" spans="1:7" ht="15" customHeight="1" x14ac:dyDescent="0.2">
      <c r="B1169" s="125"/>
      <c r="C1169" s="55" t="s">
        <v>53</v>
      </c>
      <c r="D1169" s="120"/>
      <c r="E1169" s="73">
        <f>SUM(E1168:E1168)</f>
        <v>111240</v>
      </c>
    </row>
    <row r="1170" spans="1:7" ht="15" customHeight="1" x14ac:dyDescent="0.2">
      <c r="A1170" s="122"/>
      <c r="B1170" s="122"/>
      <c r="C1170" s="122"/>
      <c r="D1170" s="122"/>
      <c r="E1170" s="122"/>
    </row>
    <row r="1171" spans="1:7" ht="15" customHeight="1" x14ac:dyDescent="0.25">
      <c r="A1171" s="40" t="s">
        <v>16</v>
      </c>
      <c r="B1171" s="41"/>
      <c r="C1171" s="41"/>
      <c r="D1171" s="41"/>
      <c r="E1171" s="41"/>
    </row>
    <row r="1172" spans="1:7" ht="15" customHeight="1" x14ac:dyDescent="0.2">
      <c r="A1172" s="42" t="s">
        <v>106</v>
      </c>
      <c r="B1172" s="122"/>
      <c r="C1172" s="122"/>
      <c r="D1172" s="122"/>
      <c r="E1172" s="122" t="s">
        <v>107</v>
      </c>
    </row>
    <row r="1173" spans="1:7" ht="15" customHeight="1" x14ac:dyDescent="0.2">
      <c r="A1173" s="122"/>
      <c r="B1173" s="118"/>
      <c r="C1173" s="41"/>
      <c r="D1173" s="122"/>
      <c r="E1173" s="119"/>
    </row>
    <row r="1174" spans="1:7" ht="15" customHeight="1" x14ac:dyDescent="0.2">
      <c r="A1174" s="64"/>
      <c r="B1174" s="65" t="s">
        <v>67</v>
      </c>
      <c r="C1174" s="46" t="s">
        <v>49</v>
      </c>
      <c r="D1174" s="123" t="s">
        <v>50</v>
      </c>
      <c r="E1174" s="48" t="s">
        <v>51</v>
      </c>
    </row>
    <row r="1175" spans="1:7" ht="15" customHeight="1" x14ac:dyDescent="0.2">
      <c r="A1175" s="172"/>
      <c r="B1175" s="174">
        <v>13307</v>
      </c>
      <c r="C1175" s="162"/>
      <c r="D1175" s="96" t="s">
        <v>241</v>
      </c>
      <c r="E1175" s="134">
        <v>311364</v>
      </c>
    </row>
    <row r="1176" spans="1:7" ht="15" customHeight="1" x14ac:dyDescent="0.2">
      <c r="A1176" s="145"/>
      <c r="B1176" s="125"/>
      <c r="C1176" s="55" t="s">
        <v>53</v>
      </c>
      <c r="D1176" s="120"/>
      <c r="E1176" s="73">
        <f>SUM(E1175)</f>
        <v>311364</v>
      </c>
      <c r="G1176" s="149">
        <f>+E1169+E1176</f>
        <v>422604</v>
      </c>
    </row>
    <row r="1177" spans="1:7" ht="15" customHeight="1" x14ac:dyDescent="0.2"/>
    <row r="1178" spans="1:7" ht="15" customHeight="1" x14ac:dyDescent="0.2"/>
    <row r="1179" spans="1:7" ht="15" customHeight="1" x14ac:dyDescent="0.25">
      <c r="A1179" s="38" t="s">
        <v>289</v>
      </c>
    </row>
    <row r="1180" spans="1:7" ht="15" customHeight="1" x14ac:dyDescent="0.2">
      <c r="A1180" s="204" t="s">
        <v>78</v>
      </c>
      <c r="B1180" s="204"/>
      <c r="C1180" s="204"/>
      <c r="D1180" s="204"/>
      <c r="E1180" s="204"/>
    </row>
    <row r="1181" spans="1:7" ht="15" customHeight="1" x14ac:dyDescent="0.2">
      <c r="A1181" s="201" t="s">
        <v>214</v>
      </c>
      <c r="B1181" s="201"/>
      <c r="C1181" s="201"/>
      <c r="D1181" s="201"/>
      <c r="E1181" s="201"/>
    </row>
    <row r="1182" spans="1:7" ht="15" customHeight="1" x14ac:dyDescent="0.2">
      <c r="A1182" s="203" t="s">
        <v>290</v>
      </c>
      <c r="B1182" s="203"/>
      <c r="C1182" s="203"/>
      <c r="D1182" s="203"/>
      <c r="E1182" s="203"/>
    </row>
    <row r="1183" spans="1:7" ht="15" customHeight="1" x14ac:dyDescent="0.2">
      <c r="A1183" s="203"/>
      <c r="B1183" s="203"/>
      <c r="C1183" s="203"/>
      <c r="D1183" s="203"/>
      <c r="E1183" s="203"/>
    </row>
    <row r="1184" spans="1:7" ht="15" customHeight="1" x14ac:dyDescent="0.2">
      <c r="A1184" s="203"/>
      <c r="B1184" s="203"/>
      <c r="C1184" s="203"/>
      <c r="D1184" s="203"/>
      <c r="E1184" s="203"/>
    </row>
    <row r="1185" spans="1:5" ht="15" customHeight="1" x14ac:dyDescent="0.2">
      <c r="A1185" s="203"/>
      <c r="B1185" s="203"/>
      <c r="C1185" s="203"/>
      <c r="D1185" s="203"/>
      <c r="E1185" s="203"/>
    </row>
    <row r="1186" spans="1:5" ht="15" customHeight="1" x14ac:dyDescent="0.2">
      <c r="A1186" s="203"/>
      <c r="B1186" s="203"/>
      <c r="C1186" s="203"/>
      <c r="D1186" s="203"/>
      <c r="E1186" s="203"/>
    </row>
    <row r="1187" spans="1:5" ht="15" customHeight="1" x14ac:dyDescent="0.2">
      <c r="A1187" s="203"/>
      <c r="B1187" s="203"/>
      <c r="C1187" s="203"/>
      <c r="D1187" s="203"/>
      <c r="E1187" s="203"/>
    </row>
    <row r="1188" spans="1:5" ht="15" customHeight="1" x14ac:dyDescent="0.2">
      <c r="A1188" s="203"/>
      <c r="B1188" s="203"/>
      <c r="C1188" s="203"/>
      <c r="D1188" s="203"/>
      <c r="E1188" s="203"/>
    </row>
    <row r="1189" spans="1:5" ht="15" customHeight="1" x14ac:dyDescent="0.2">
      <c r="A1189" s="203"/>
      <c r="B1189" s="203"/>
      <c r="C1189" s="203"/>
      <c r="D1189" s="203"/>
      <c r="E1189" s="203"/>
    </row>
    <row r="1190" spans="1:5" ht="15" customHeight="1" x14ac:dyDescent="0.2"/>
    <row r="1191" spans="1:5" ht="15" customHeight="1" x14ac:dyDescent="0.25">
      <c r="A1191" s="58" t="s">
        <v>1</v>
      </c>
      <c r="B1191" s="41"/>
      <c r="C1191" s="41"/>
      <c r="D1191" s="41"/>
      <c r="E1191" s="41"/>
    </row>
    <row r="1192" spans="1:5" ht="15" customHeight="1" x14ac:dyDescent="0.2">
      <c r="A1192" s="74" t="s">
        <v>80</v>
      </c>
      <c r="B1192" s="41"/>
      <c r="C1192" s="41"/>
      <c r="D1192" s="41"/>
      <c r="E1192" s="83" t="s">
        <v>81</v>
      </c>
    </row>
    <row r="1193" spans="1:5" ht="15" customHeight="1" x14ac:dyDescent="0.25">
      <c r="A1193" s="40"/>
      <c r="B1193" s="43"/>
      <c r="C1193" s="41"/>
      <c r="D1193" s="41"/>
      <c r="E1193" s="44"/>
    </row>
    <row r="1194" spans="1:5" ht="15" customHeight="1" x14ac:dyDescent="0.2">
      <c r="B1194" s="46" t="s">
        <v>67</v>
      </c>
      <c r="C1194" s="46" t="s">
        <v>49</v>
      </c>
      <c r="D1194" s="47" t="s">
        <v>50</v>
      </c>
      <c r="E1194" s="65" t="s">
        <v>51</v>
      </c>
    </row>
    <row r="1195" spans="1:5" ht="15" customHeight="1" x14ac:dyDescent="0.2">
      <c r="B1195" s="144">
        <v>13014</v>
      </c>
      <c r="C1195" s="51"/>
      <c r="D1195" s="104" t="s">
        <v>82</v>
      </c>
      <c r="E1195" s="53">
        <v>141983.29999999999</v>
      </c>
    </row>
    <row r="1196" spans="1:5" ht="15" customHeight="1" x14ac:dyDescent="0.2">
      <c r="B1196" s="105"/>
      <c r="C1196" s="55" t="s">
        <v>53</v>
      </c>
      <c r="D1196" s="56"/>
      <c r="E1196" s="57">
        <f>SUM(E1195:E1195)</f>
        <v>141983.29999999999</v>
      </c>
    </row>
    <row r="1197" spans="1:5" ht="15" customHeight="1" x14ac:dyDescent="0.2"/>
    <row r="1198" spans="1:5" ht="15" customHeight="1" x14ac:dyDescent="0.2"/>
    <row r="1199" spans="1:5" ht="15" customHeight="1" x14ac:dyDescent="0.25">
      <c r="A1199" s="40" t="s">
        <v>16</v>
      </c>
      <c r="B1199" s="41"/>
      <c r="C1199" s="41"/>
      <c r="D1199" s="41"/>
      <c r="E1199" s="41"/>
    </row>
    <row r="1200" spans="1:5" ht="15" customHeight="1" x14ac:dyDescent="0.2">
      <c r="A1200" s="74" t="s">
        <v>80</v>
      </c>
      <c r="B1200" s="41"/>
      <c r="C1200" s="41"/>
      <c r="D1200" s="41"/>
      <c r="E1200" s="83" t="s">
        <v>81</v>
      </c>
    </row>
    <row r="1201" spans="1:5" ht="15" customHeight="1" x14ac:dyDescent="0.25">
      <c r="A1201" s="40"/>
      <c r="B1201" s="43"/>
      <c r="C1201" s="41"/>
      <c r="D1201" s="41"/>
      <c r="E1201" s="44"/>
    </row>
    <row r="1202" spans="1:5" ht="15" customHeight="1" x14ac:dyDescent="0.2">
      <c r="A1202" s="106"/>
      <c r="B1202" s="45"/>
      <c r="C1202" s="46" t="s">
        <v>49</v>
      </c>
      <c r="D1202" s="47" t="s">
        <v>54</v>
      </c>
      <c r="E1202" s="65" t="s">
        <v>51</v>
      </c>
    </row>
    <row r="1203" spans="1:5" ht="15" customHeight="1" x14ac:dyDescent="0.2">
      <c r="A1203" s="49"/>
      <c r="B1203" s="50"/>
      <c r="C1203" s="51">
        <v>6172</v>
      </c>
      <c r="D1203" s="69" t="s">
        <v>291</v>
      </c>
      <c r="E1203" s="53">
        <v>141983.29999999999</v>
      </c>
    </row>
    <row r="1204" spans="1:5" ht="15" customHeight="1" x14ac:dyDescent="0.2">
      <c r="A1204" s="54"/>
      <c r="B1204" s="107"/>
      <c r="C1204" s="55" t="s">
        <v>53</v>
      </c>
      <c r="D1204" s="56"/>
      <c r="E1204" s="57">
        <f>SUM(E1203:E1203)</f>
        <v>141983.29999999999</v>
      </c>
    </row>
    <row r="1205" spans="1:5" ht="15" customHeight="1" x14ac:dyDescent="0.25">
      <c r="A1205" s="38"/>
    </row>
    <row r="1206" spans="1:5" ht="15" customHeight="1" x14ac:dyDescent="0.2"/>
    <row r="1207" spans="1:5" ht="15" customHeight="1" x14ac:dyDescent="0.25">
      <c r="A1207" s="38" t="s">
        <v>292</v>
      </c>
    </row>
    <row r="1208" spans="1:5" ht="15" customHeight="1" x14ac:dyDescent="0.2">
      <c r="A1208" s="201" t="s">
        <v>45</v>
      </c>
      <c r="B1208" s="201"/>
      <c r="C1208" s="201"/>
      <c r="D1208" s="201"/>
      <c r="E1208" s="201"/>
    </row>
    <row r="1209" spans="1:5" ht="15" customHeight="1" x14ac:dyDescent="0.2">
      <c r="A1209" s="203" t="s">
        <v>293</v>
      </c>
      <c r="B1209" s="203"/>
      <c r="C1209" s="203"/>
      <c r="D1209" s="203"/>
      <c r="E1209" s="203"/>
    </row>
    <row r="1210" spans="1:5" ht="15" customHeight="1" x14ac:dyDescent="0.2">
      <c r="A1210" s="203"/>
      <c r="B1210" s="203"/>
      <c r="C1210" s="203"/>
      <c r="D1210" s="203"/>
      <c r="E1210" s="203"/>
    </row>
    <row r="1211" spans="1:5" ht="15" customHeight="1" x14ac:dyDescent="0.2">
      <c r="A1211" s="203"/>
      <c r="B1211" s="203"/>
      <c r="C1211" s="203"/>
      <c r="D1211" s="203"/>
      <c r="E1211" s="203"/>
    </row>
    <row r="1212" spans="1:5" ht="15" customHeight="1" x14ac:dyDescent="0.2">
      <c r="A1212" s="203"/>
      <c r="B1212" s="203"/>
      <c r="C1212" s="203"/>
      <c r="D1212" s="203"/>
      <c r="E1212" s="203"/>
    </row>
    <row r="1213" spans="1:5" ht="15" customHeight="1" x14ac:dyDescent="0.2">
      <c r="A1213" s="203"/>
      <c r="B1213" s="203"/>
      <c r="C1213" s="203"/>
      <c r="D1213" s="203"/>
      <c r="E1213" s="203"/>
    </row>
    <row r="1214" spans="1:5" ht="15" customHeight="1" x14ac:dyDescent="0.2">
      <c r="A1214" s="203"/>
      <c r="B1214" s="203"/>
      <c r="C1214" s="203"/>
      <c r="D1214" s="203"/>
      <c r="E1214" s="203"/>
    </row>
    <row r="1215" spans="1:5" ht="15" customHeight="1" x14ac:dyDescent="0.2">
      <c r="A1215" s="203"/>
      <c r="B1215" s="203"/>
      <c r="C1215" s="203"/>
      <c r="D1215" s="203"/>
      <c r="E1215" s="203"/>
    </row>
    <row r="1216" spans="1:5" ht="15" customHeight="1" x14ac:dyDescent="0.2">
      <c r="A1216" s="115"/>
      <c r="B1216" s="115"/>
      <c r="C1216" s="115"/>
      <c r="D1216" s="115"/>
      <c r="E1216" s="115"/>
    </row>
    <row r="1217" spans="1:5" ht="15" customHeight="1" x14ac:dyDescent="0.25">
      <c r="A1217" s="40" t="s">
        <v>1</v>
      </c>
      <c r="B1217" s="41"/>
      <c r="C1217" s="41"/>
      <c r="D1217" s="41"/>
      <c r="E1217" s="41"/>
    </row>
    <row r="1218" spans="1:5" ht="15" customHeight="1" x14ac:dyDescent="0.2">
      <c r="A1218" s="42" t="s">
        <v>47</v>
      </c>
      <c r="B1218" s="41"/>
      <c r="C1218" s="41"/>
      <c r="D1218" s="41"/>
      <c r="E1218" s="83" t="s">
        <v>48</v>
      </c>
    </row>
    <row r="1219" spans="1:5" ht="15" customHeight="1" x14ac:dyDescent="0.25">
      <c r="B1219" s="40"/>
      <c r="C1219" s="41"/>
      <c r="D1219" s="41"/>
      <c r="E1219" s="44"/>
    </row>
    <row r="1220" spans="1:5" ht="15" customHeight="1" x14ac:dyDescent="0.2">
      <c r="B1220" s="45"/>
      <c r="C1220" s="46" t="s">
        <v>49</v>
      </c>
      <c r="D1220" s="47" t="s">
        <v>50</v>
      </c>
      <c r="E1220" s="48" t="s">
        <v>51</v>
      </c>
    </row>
    <row r="1221" spans="1:5" ht="15" customHeight="1" x14ac:dyDescent="0.2">
      <c r="B1221" s="78"/>
      <c r="C1221" s="51">
        <v>6172</v>
      </c>
      <c r="D1221" s="116" t="s">
        <v>105</v>
      </c>
      <c r="E1221" s="117">
        <v>256791</v>
      </c>
    </row>
    <row r="1222" spans="1:5" ht="15" customHeight="1" x14ac:dyDescent="0.2">
      <c r="B1222" s="78"/>
      <c r="C1222" s="55" t="s">
        <v>53</v>
      </c>
      <c r="D1222" s="56"/>
      <c r="E1222" s="57">
        <f>SUM(E1221:E1221)</f>
        <v>256791</v>
      </c>
    </row>
    <row r="1223" spans="1:5" ht="15" customHeight="1" x14ac:dyDescent="0.2"/>
    <row r="1224" spans="1:5" ht="15" customHeight="1" x14ac:dyDescent="0.25">
      <c r="A1224" s="58" t="s">
        <v>16</v>
      </c>
      <c r="B1224" s="60"/>
      <c r="C1224" s="60"/>
      <c r="D1224" s="60"/>
      <c r="E1224" s="60"/>
    </row>
    <row r="1225" spans="1:5" ht="15" customHeight="1" x14ac:dyDescent="0.2">
      <c r="A1225" s="61" t="s">
        <v>47</v>
      </c>
      <c r="B1225" s="60"/>
      <c r="C1225" s="60"/>
      <c r="D1225" s="60"/>
      <c r="E1225" s="75" t="s">
        <v>48</v>
      </c>
    </row>
    <row r="1226" spans="1:5" ht="15" customHeight="1" x14ac:dyDescent="0.25">
      <c r="A1226" s="62"/>
      <c r="B1226" s="58"/>
      <c r="C1226" s="60"/>
      <c r="D1226" s="60"/>
      <c r="E1226" s="85"/>
    </row>
    <row r="1227" spans="1:5" ht="15" customHeight="1" x14ac:dyDescent="0.2">
      <c r="A1227" s="64"/>
      <c r="B1227" s="45"/>
      <c r="C1227" s="65" t="s">
        <v>49</v>
      </c>
      <c r="D1227" s="77" t="s">
        <v>54</v>
      </c>
      <c r="E1227" s="65" t="s">
        <v>51</v>
      </c>
    </row>
    <row r="1228" spans="1:5" ht="15" customHeight="1" x14ac:dyDescent="0.2">
      <c r="A1228" s="67"/>
      <c r="B1228" s="109"/>
      <c r="C1228" s="68">
        <v>6409</v>
      </c>
      <c r="D1228" s="69" t="s">
        <v>55</v>
      </c>
      <c r="E1228" s="90">
        <v>256791</v>
      </c>
    </row>
    <row r="1229" spans="1:5" ht="15" customHeight="1" x14ac:dyDescent="0.2">
      <c r="A1229" s="70"/>
      <c r="B1229" s="135"/>
      <c r="C1229" s="71" t="s">
        <v>53</v>
      </c>
      <c r="D1229" s="113"/>
      <c r="E1229" s="114">
        <f>SUM(E1228:E1228)</f>
        <v>256791</v>
      </c>
    </row>
    <row r="1230" spans="1:5" ht="15" customHeight="1" x14ac:dyDescent="0.2"/>
    <row r="1231" spans="1:5" ht="15" customHeight="1" x14ac:dyDescent="0.2"/>
    <row r="1232" spans="1:5" ht="15" customHeight="1" x14ac:dyDescent="0.25">
      <c r="A1232" s="38" t="s">
        <v>294</v>
      </c>
    </row>
    <row r="1233" spans="1:5" ht="15" customHeight="1" x14ac:dyDescent="0.2">
      <c r="A1233" s="201" t="s">
        <v>45</v>
      </c>
      <c r="B1233" s="201"/>
      <c r="C1233" s="201"/>
      <c r="D1233" s="201"/>
      <c r="E1233" s="201"/>
    </row>
    <row r="1234" spans="1:5" ht="15" customHeight="1" x14ac:dyDescent="0.2">
      <c r="A1234" s="203" t="s">
        <v>295</v>
      </c>
      <c r="B1234" s="203"/>
      <c r="C1234" s="203"/>
      <c r="D1234" s="203"/>
      <c r="E1234" s="203"/>
    </row>
    <row r="1235" spans="1:5" ht="15" customHeight="1" x14ac:dyDescent="0.2">
      <c r="A1235" s="203"/>
      <c r="B1235" s="203"/>
      <c r="C1235" s="203"/>
      <c r="D1235" s="203"/>
      <c r="E1235" s="203"/>
    </row>
    <row r="1236" spans="1:5" ht="15" customHeight="1" x14ac:dyDescent="0.2">
      <c r="A1236" s="203"/>
      <c r="B1236" s="203"/>
      <c r="C1236" s="203"/>
      <c r="D1236" s="203"/>
      <c r="E1236" s="203"/>
    </row>
    <row r="1237" spans="1:5" ht="15" customHeight="1" x14ac:dyDescent="0.2">
      <c r="A1237" s="203"/>
      <c r="B1237" s="203"/>
      <c r="C1237" s="203"/>
      <c r="D1237" s="203"/>
      <c r="E1237" s="203"/>
    </row>
    <row r="1238" spans="1:5" ht="15" customHeight="1" x14ac:dyDescent="0.2">
      <c r="A1238" s="203"/>
      <c r="B1238" s="203"/>
      <c r="C1238" s="203"/>
      <c r="D1238" s="203"/>
      <c r="E1238" s="203"/>
    </row>
    <row r="1239" spans="1:5" ht="15" customHeight="1" x14ac:dyDescent="0.2">
      <c r="A1239" s="203"/>
      <c r="B1239" s="203"/>
      <c r="C1239" s="203"/>
      <c r="D1239" s="203"/>
      <c r="E1239" s="203"/>
    </row>
    <row r="1240" spans="1:5" ht="15" customHeight="1" x14ac:dyDescent="0.2">
      <c r="A1240" s="115"/>
      <c r="B1240" s="115"/>
      <c r="C1240" s="115"/>
      <c r="D1240" s="115"/>
      <c r="E1240" s="115"/>
    </row>
    <row r="1241" spans="1:5" ht="15" customHeight="1" x14ac:dyDescent="0.25">
      <c r="A1241" s="40" t="s">
        <v>1</v>
      </c>
      <c r="B1241" s="41"/>
      <c r="C1241" s="41"/>
      <c r="D1241" s="41"/>
      <c r="E1241" s="41"/>
    </row>
    <row r="1242" spans="1:5" ht="15" customHeight="1" x14ac:dyDescent="0.2">
      <c r="A1242" s="42" t="s">
        <v>47</v>
      </c>
      <c r="B1242" s="41"/>
      <c r="C1242" s="41"/>
      <c r="D1242" s="41"/>
      <c r="E1242" s="83" t="s">
        <v>48</v>
      </c>
    </row>
    <row r="1243" spans="1:5" ht="15" customHeight="1" x14ac:dyDescent="0.25">
      <c r="B1243" s="40"/>
      <c r="C1243" s="41"/>
      <c r="D1243" s="41"/>
      <c r="E1243" s="44"/>
    </row>
    <row r="1244" spans="1:5" ht="15" customHeight="1" x14ac:dyDescent="0.2">
      <c r="B1244" s="45"/>
      <c r="C1244" s="46" t="s">
        <v>49</v>
      </c>
      <c r="D1244" s="47" t="s">
        <v>50</v>
      </c>
      <c r="E1244" s="48" t="s">
        <v>51</v>
      </c>
    </row>
    <row r="1245" spans="1:5" ht="15" customHeight="1" x14ac:dyDescent="0.2">
      <c r="B1245" s="78"/>
      <c r="C1245" s="51">
        <v>6172</v>
      </c>
      <c r="D1245" s="116" t="s">
        <v>105</v>
      </c>
      <c r="E1245" s="117">
        <v>14342</v>
      </c>
    </row>
    <row r="1246" spans="1:5" ht="15" customHeight="1" x14ac:dyDescent="0.2">
      <c r="B1246" s="78"/>
      <c r="C1246" s="55" t="s">
        <v>53</v>
      </c>
      <c r="D1246" s="56"/>
      <c r="E1246" s="57">
        <f>SUM(E1245:E1245)</f>
        <v>14342</v>
      </c>
    </row>
    <row r="1247" spans="1:5" ht="15" customHeight="1" x14ac:dyDescent="0.2"/>
    <row r="1248" spans="1:5" ht="15" customHeight="1" x14ac:dyDescent="0.2"/>
    <row r="1249" spans="1:5" ht="15" customHeight="1" x14ac:dyDescent="0.2"/>
    <row r="1250" spans="1:5" ht="15" customHeight="1" x14ac:dyDescent="0.25">
      <c r="A1250" s="58" t="s">
        <v>16</v>
      </c>
      <c r="B1250" s="60"/>
      <c r="C1250" s="60"/>
      <c r="D1250" s="60"/>
      <c r="E1250" s="60"/>
    </row>
    <row r="1251" spans="1:5" ht="15" customHeight="1" x14ac:dyDescent="0.2">
      <c r="A1251" s="61" t="s">
        <v>47</v>
      </c>
      <c r="B1251" s="60"/>
      <c r="C1251" s="60"/>
      <c r="D1251" s="60"/>
      <c r="E1251" s="75" t="s">
        <v>48</v>
      </c>
    </row>
    <row r="1252" spans="1:5" ht="15" customHeight="1" x14ac:dyDescent="0.25">
      <c r="A1252" s="62"/>
      <c r="B1252" s="58"/>
      <c r="C1252" s="60"/>
      <c r="D1252" s="60"/>
      <c r="E1252" s="85"/>
    </row>
    <row r="1253" spans="1:5" ht="15" customHeight="1" x14ac:dyDescent="0.2">
      <c r="A1253" s="64"/>
      <c r="B1253" s="45"/>
      <c r="C1253" s="65" t="s">
        <v>49</v>
      </c>
      <c r="D1253" s="77" t="s">
        <v>54</v>
      </c>
      <c r="E1253" s="65" t="s">
        <v>51</v>
      </c>
    </row>
    <row r="1254" spans="1:5" ht="15" customHeight="1" x14ac:dyDescent="0.2">
      <c r="A1254" s="67"/>
      <c r="B1254" s="109"/>
      <c r="C1254" s="68">
        <v>6409</v>
      </c>
      <c r="D1254" s="69" t="s">
        <v>55</v>
      </c>
      <c r="E1254" s="90">
        <v>14342</v>
      </c>
    </row>
    <row r="1255" spans="1:5" ht="15" customHeight="1" x14ac:dyDescent="0.2">
      <c r="A1255" s="70"/>
      <c r="B1255" s="135"/>
      <c r="C1255" s="71" t="s">
        <v>53</v>
      </c>
      <c r="D1255" s="113"/>
      <c r="E1255" s="114">
        <f>SUM(E1254:E1254)</f>
        <v>14342</v>
      </c>
    </row>
    <row r="1256" spans="1:5" ht="15" customHeight="1" x14ac:dyDescent="0.2"/>
    <row r="1257" spans="1:5" ht="15" customHeight="1" x14ac:dyDescent="0.2"/>
    <row r="1258" spans="1:5" ht="15" customHeight="1" x14ac:dyDescent="0.25">
      <c r="A1258" s="38" t="s">
        <v>296</v>
      </c>
    </row>
    <row r="1259" spans="1:5" ht="15" customHeight="1" x14ac:dyDescent="0.2">
      <c r="A1259" s="204" t="s">
        <v>297</v>
      </c>
      <c r="B1259" s="204"/>
      <c r="C1259" s="204"/>
      <c r="D1259" s="204"/>
      <c r="E1259" s="204"/>
    </row>
    <row r="1260" spans="1:5" ht="15" customHeight="1" x14ac:dyDescent="0.2">
      <c r="A1260" s="204"/>
      <c r="B1260" s="204"/>
      <c r="C1260" s="204"/>
      <c r="D1260" s="204"/>
      <c r="E1260" s="204"/>
    </row>
    <row r="1261" spans="1:5" ht="15" customHeight="1" x14ac:dyDescent="0.2">
      <c r="A1261" s="202" t="s">
        <v>298</v>
      </c>
      <c r="B1261" s="202"/>
      <c r="C1261" s="202"/>
      <c r="D1261" s="202"/>
      <c r="E1261" s="202"/>
    </row>
    <row r="1262" spans="1:5" ht="15" customHeight="1" x14ac:dyDescent="0.2">
      <c r="A1262" s="202"/>
      <c r="B1262" s="202"/>
      <c r="C1262" s="202"/>
      <c r="D1262" s="202"/>
      <c r="E1262" s="202"/>
    </row>
    <row r="1263" spans="1:5" ht="15" customHeight="1" x14ac:dyDescent="0.2">
      <c r="A1263" s="202"/>
      <c r="B1263" s="202"/>
      <c r="C1263" s="202"/>
      <c r="D1263" s="202"/>
      <c r="E1263" s="202"/>
    </row>
    <row r="1264" spans="1:5" ht="15" customHeight="1" x14ac:dyDescent="0.2">
      <c r="A1264" s="202"/>
      <c r="B1264" s="202"/>
      <c r="C1264" s="202"/>
      <c r="D1264" s="202"/>
      <c r="E1264" s="202"/>
    </row>
    <row r="1265" spans="1:5" ht="15" customHeight="1" x14ac:dyDescent="0.2">
      <c r="A1265" s="202"/>
      <c r="B1265" s="202"/>
      <c r="C1265" s="202"/>
      <c r="D1265" s="202"/>
      <c r="E1265" s="202"/>
    </row>
    <row r="1266" spans="1:5" ht="15" customHeight="1" x14ac:dyDescent="0.2">
      <c r="A1266" s="202"/>
      <c r="B1266" s="202"/>
      <c r="C1266" s="202"/>
      <c r="D1266" s="202"/>
      <c r="E1266" s="202"/>
    </row>
    <row r="1267" spans="1:5" ht="15" customHeight="1" x14ac:dyDescent="0.2">
      <c r="A1267" s="108"/>
      <c r="B1267" s="108"/>
      <c r="C1267" s="108"/>
      <c r="D1267" s="108"/>
      <c r="E1267" s="108"/>
    </row>
    <row r="1268" spans="1:5" ht="15" customHeight="1" x14ac:dyDescent="0.25">
      <c r="A1268" s="40" t="s">
        <v>16</v>
      </c>
      <c r="B1268" s="41"/>
      <c r="C1268" s="41"/>
      <c r="D1268" s="41"/>
      <c r="E1268" s="62"/>
    </row>
    <row r="1269" spans="1:5" ht="15" customHeight="1" x14ac:dyDescent="0.2">
      <c r="A1269" s="74" t="s">
        <v>58</v>
      </c>
      <c r="B1269" s="60"/>
      <c r="C1269" s="60"/>
      <c r="D1269" s="60"/>
      <c r="E1269" s="75" t="s">
        <v>59</v>
      </c>
    </row>
    <row r="1270" spans="1:5" ht="15" customHeight="1" x14ac:dyDescent="0.2">
      <c r="A1270" s="42"/>
      <c r="B1270" s="43"/>
      <c r="C1270" s="41"/>
      <c r="D1270" s="41"/>
      <c r="E1270" s="85"/>
    </row>
    <row r="1271" spans="1:5" ht="15" customHeight="1" x14ac:dyDescent="0.2">
      <c r="A1271" s="45"/>
      <c r="B1271" s="45"/>
      <c r="C1271" s="46" t="s">
        <v>49</v>
      </c>
      <c r="D1271" s="77" t="s">
        <v>54</v>
      </c>
      <c r="E1271" s="65" t="s">
        <v>51</v>
      </c>
    </row>
    <row r="1272" spans="1:5" ht="15" customHeight="1" x14ac:dyDescent="0.2">
      <c r="A1272" s="78"/>
      <c r="B1272" s="50"/>
      <c r="C1272" s="51">
        <v>5213</v>
      </c>
      <c r="D1272" s="69" t="s">
        <v>55</v>
      </c>
      <c r="E1272" s="140">
        <v>-1650000</v>
      </c>
    </row>
    <row r="1273" spans="1:5" ht="15" customHeight="1" x14ac:dyDescent="0.2">
      <c r="A1273" s="54"/>
      <c r="B1273" s="54"/>
      <c r="C1273" s="55" t="s">
        <v>53</v>
      </c>
      <c r="D1273" s="133"/>
      <c r="E1273" s="93">
        <f>SUM(E1272:E1272)</f>
        <v>-1650000</v>
      </c>
    </row>
    <row r="1274" spans="1:5" ht="15" customHeight="1" x14ac:dyDescent="0.2"/>
    <row r="1275" spans="1:5" ht="15" customHeight="1" x14ac:dyDescent="0.25">
      <c r="A1275" s="40" t="s">
        <v>16</v>
      </c>
      <c r="B1275" s="41"/>
      <c r="C1275" s="41"/>
      <c r="D1275" s="41"/>
      <c r="E1275" s="41"/>
    </row>
    <row r="1276" spans="1:5" ht="15" customHeight="1" x14ac:dyDescent="0.2">
      <c r="A1276" s="42" t="s">
        <v>47</v>
      </c>
      <c r="B1276" s="41"/>
      <c r="C1276" s="41"/>
      <c r="D1276" s="41"/>
      <c r="E1276" s="83" t="s">
        <v>48</v>
      </c>
    </row>
    <row r="1277" spans="1:5" ht="15" customHeight="1" x14ac:dyDescent="0.25">
      <c r="A1277" s="40"/>
      <c r="B1277" s="43"/>
      <c r="C1277" s="41"/>
      <c r="D1277" s="41"/>
      <c r="E1277" s="44"/>
    </row>
    <row r="1278" spans="1:5" ht="15" customHeight="1" x14ac:dyDescent="0.2">
      <c r="A1278" s="45"/>
      <c r="B1278" s="45"/>
      <c r="C1278" s="46" t="s">
        <v>49</v>
      </c>
      <c r="D1278" s="77" t="s">
        <v>54</v>
      </c>
      <c r="E1278" s="48" t="s">
        <v>51</v>
      </c>
    </row>
    <row r="1279" spans="1:5" ht="15" customHeight="1" x14ac:dyDescent="0.2">
      <c r="A1279" s="78"/>
      <c r="B1279" s="50"/>
      <c r="C1279" s="79">
        <v>6409</v>
      </c>
      <c r="D1279" s="69" t="s">
        <v>55</v>
      </c>
      <c r="E1279" s="130">
        <v>1650000</v>
      </c>
    </row>
    <row r="1280" spans="1:5" ht="15" customHeight="1" x14ac:dyDescent="0.2">
      <c r="A1280" s="80"/>
      <c r="B1280" s="81"/>
      <c r="C1280" s="55" t="s">
        <v>53</v>
      </c>
      <c r="D1280" s="56"/>
      <c r="E1280" s="57">
        <f>E1279</f>
        <v>1650000</v>
      </c>
    </row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</sheetData>
  <mergeCells count="107">
    <mergeCell ref="A1209:E1215"/>
    <mergeCell ref="A1233:E1233"/>
    <mergeCell ref="A1234:E1239"/>
    <mergeCell ref="A1259:E1260"/>
    <mergeCell ref="A1261:E1266"/>
    <mergeCell ref="A1148:E1148"/>
    <mergeCell ref="A1149:E1155"/>
    <mergeCell ref="A1180:E1180"/>
    <mergeCell ref="A1181:E1181"/>
    <mergeCell ref="A1182:E1189"/>
    <mergeCell ref="A1208:E1208"/>
    <mergeCell ref="A1104:E1105"/>
    <mergeCell ref="A1106:E1113"/>
    <mergeCell ref="A1126:E1126"/>
    <mergeCell ref="A1127:E1127"/>
    <mergeCell ref="A1128:E1132"/>
    <mergeCell ref="A1147:E1147"/>
    <mergeCell ref="A1042:E1043"/>
    <mergeCell ref="A1044:E1051"/>
    <mergeCell ref="A1063:E1064"/>
    <mergeCell ref="A1065:E1071"/>
    <mergeCell ref="A1083:E1084"/>
    <mergeCell ref="A1085:E1092"/>
    <mergeCell ref="A975:E976"/>
    <mergeCell ref="A977:E984"/>
    <mergeCell ref="A1001:E1002"/>
    <mergeCell ref="A1003:E1010"/>
    <mergeCell ref="A1022:E1023"/>
    <mergeCell ref="A1024:E1031"/>
    <mergeCell ref="A906:E907"/>
    <mergeCell ref="A908:E915"/>
    <mergeCell ref="A926:E927"/>
    <mergeCell ref="A928:E936"/>
    <mergeCell ref="A948:E949"/>
    <mergeCell ref="A950:E958"/>
    <mergeCell ref="A835:E836"/>
    <mergeCell ref="A837:E842"/>
    <mergeCell ref="A860:E861"/>
    <mergeCell ref="A862:E868"/>
    <mergeCell ref="A886:E887"/>
    <mergeCell ref="A888:E894"/>
    <mergeCell ref="A769:E770"/>
    <mergeCell ref="A771:E779"/>
    <mergeCell ref="A793:E794"/>
    <mergeCell ref="A795:E800"/>
    <mergeCell ref="A812:E813"/>
    <mergeCell ref="A814:E821"/>
    <mergeCell ref="A696:E697"/>
    <mergeCell ref="A698:E704"/>
    <mergeCell ref="A731:E732"/>
    <mergeCell ref="A733:E738"/>
    <mergeCell ref="A750:E751"/>
    <mergeCell ref="A752:E757"/>
    <mergeCell ref="A604:E605"/>
    <mergeCell ref="A606:E612"/>
    <mergeCell ref="A634:E635"/>
    <mergeCell ref="A636:E643"/>
    <mergeCell ref="A661:E662"/>
    <mergeCell ref="A663:E668"/>
    <mergeCell ref="A511:E511"/>
    <mergeCell ref="A512:E520"/>
    <mergeCell ref="A539:E540"/>
    <mergeCell ref="A541:E549"/>
    <mergeCell ref="A575:E576"/>
    <mergeCell ref="A577:E585"/>
    <mergeCell ref="A434:E434"/>
    <mergeCell ref="A435:E442"/>
    <mergeCell ref="A460:E460"/>
    <mergeCell ref="A461:E467"/>
    <mergeCell ref="A486:E486"/>
    <mergeCell ref="A487:E493"/>
    <mergeCell ref="A356:E356"/>
    <mergeCell ref="A357:E363"/>
    <mergeCell ref="A382:E382"/>
    <mergeCell ref="A383:E389"/>
    <mergeCell ref="A407:E407"/>
    <mergeCell ref="A408:E414"/>
    <mergeCell ref="A277:E277"/>
    <mergeCell ref="A278:E285"/>
    <mergeCell ref="A303:E303"/>
    <mergeCell ref="A304:E312"/>
    <mergeCell ref="A330:E330"/>
    <mergeCell ref="A331:E338"/>
    <mergeCell ref="A200:E200"/>
    <mergeCell ref="A201:E207"/>
    <mergeCell ref="A225:E225"/>
    <mergeCell ref="A226:E233"/>
    <mergeCell ref="A251:E251"/>
    <mergeCell ref="A252:E259"/>
    <mergeCell ref="A119:E126"/>
    <mergeCell ref="A148:E148"/>
    <mergeCell ref="A149:E156"/>
    <mergeCell ref="A173:E173"/>
    <mergeCell ref="A174:E174"/>
    <mergeCell ref="A175:E181"/>
    <mergeCell ref="A55:E55"/>
    <mergeCell ref="A56:E56"/>
    <mergeCell ref="A57:E63"/>
    <mergeCell ref="A87:E87"/>
    <mergeCell ref="A88:E95"/>
    <mergeCell ref="A118:E118"/>
    <mergeCell ref="A2:E2"/>
    <mergeCell ref="A3:E3"/>
    <mergeCell ref="A4:E10"/>
    <mergeCell ref="A30:E30"/>
    <mergeCell ref="A31:E31"/>
    <mergeCell ref="A32:E37"/>
  </mergeCells>
  <pageMargins left="0.98425196850393704" right="0.98425196850393704" top="0.98425196850393704" bottom="0.98425196850393704" header="0.51181102362204722" footer="0.51181102362204722"/>
  <pageSetup paperSize="9" scale="92" firstPageNumber="59" orientation="portrait" useFirstPageNumber="1" r:id="rId1"/>
  <headerFooter alignWithMargins="0">
    <oddHeader>&amp;C&amp;"Arial,Kurzíva"Příloha č. 3: Rozpočtové změny č. 793/19 - 842/19 schválené Radou Olomouckého kraje 11.11.2019</oddHeader>
    <oddFooter xml:space="preserve">&amp;L&amp;"Arial,Kurzíva"Zastupitelstvo OK 16.12.2019
5.1. - Rozpočet Olomouckého kraje 2019 - rozpočtové změny 
Příloha č.3: Rozpočtové změny č. 793/19 - 842/19 schválené Radou Olomouckého kraje 11.11.2019&amp;R&amp;"Arial,Kurzíva"Strana &amp;P (celkem 114)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21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4" bestFit="1" customWidth="1"/>
  </cols>
  <sheetData>
    <row r="1" spans="1:5" ht="15" customHeight="1" x14ac:dyDescent="0.25">
      <c r="A1" s="38" t="s">
        <v>62</v>
      </c>
      <c r="B1" s="43"/>
      <c r="C1" s="43"/>
      <c r="D1" s="43"/>
      <c r="E1" s="43"/>
    </row>
    <row r="2" spans="1:5" ht="15" customHeight="1" x14ac:dyDescent="0.2">
      <c r="A2" s="201" t="s">
        <v>45</v>
      </c>
      <c r="B2" s="201"/>
      <c r="C2" s="201"/>
      <c r="D2" s="201"/>
      <c r="E2" s="201"/>
    </row>
    <row r="3" spans="1:5" ht="15" customHeight="1" x14ac:dyDescent="0.2">
      <c r="A3" s="201" t="s">
        <v>63</v>
      </c>
      <c r="B3" s="201"/>
      <c r="C3" s="201"/>
      <c r="D3" s="201"/>
      <c r="E3" s="201"/>
    </row>
    <row r="4" spans="1:5" ht="15" customHeight="1" x14ac:dyDescent="0.2">
      <c r="A4" s="202" t="s">
        <v>64</v>
      </c>
      <c r="B4" s="202"/>
      <c r="C4" s="202"/>
      <c r="D4" s="202"/>
      <c r="E4" s="202"/>
    </row>
    <row r="5" spans="1:5" ht="15" customHeight="1" x14ac:dyDescent="0.2">
      <c r="A5" s="202"/>
      <c r="B5" s="202"/>
      <c r="C5" s="202"/>
      <c r="D5" s="202"/>
      <c r="E5" s="202"/>
    </row>
    <row r="6" spans="1:5" ht="15" customHeight="1" x14ac:dyDescent="0.2">
      <c r="A6" s="202"/>
      <c r="B6" s="202"/>
      <c r="C6" s="202"/>
      <c r="D6" s="202"/>
      <c r="E6" s="202"/>
    </row>
    <row r="7" spans="1:5" ht="15" customHeight="1" x14ac:dyDescent="0.2">
      <c r="A7" s="202"/>
      <c r="B7" s="202"/>
      <c r="C7" s="202"/>
      <c r="D7" s="202"/>
      <c r="E7" s="202"/>
    </row>
    <row r="8" spans="1:5" ht="15" customHeight="1" x14ac:dyDescent="0.2">
      <c r="A8" s="202"/>
      <c r="B8" s="202"/>
      <c r="C8" s="202"/>
      <c r="D8" s="202"/>
      <c r="E8" s="202"/>
    </row>
    <row r="9" spans="1:5" ht="15" customHeight="1" x14ac:dyDescent="0.2">
      <c r="A9" s="202"/>
      <c r="B9" s="202"/>
      <c r="C9" s="202"/>
      <c r="D9" s="202"/>
      <c r="E9" s="202"/>
    </row>
    <row r="10" spans="1:5" ht="15" customHeight="1" x14ac:dyDescent="0.2">
      <c r="A10" s="202"/>
      <c r="B10" s="202"/>
      <c r="C10" s="202"/>
      <c r="D10" s="202"/>
      <c r="E10" s="202"/>
    </row>
    <row r="11" spans="1:5" ht="15" customHeight="1" x14ac:dyDescent="0.2">
      <c r="A11" s="82"/>
      <c r="B11" s="82"/>
      <c r="C11" s="82"/>
      <c r="D11" s="82"/>
      <c r="E11" s="82"/>
    </row>
    <row r="12" spans="1:5" ht="15" customHeight="1" x14ac:dyDescent="0.25">
      <c r="A12" s="58" t="s">
        <v>1</v>
      </c>
      <c r="B12" s="60"/>
      <c r="C12" s="60"/>
      <c r="D12" s="60"/>
      <c r="E12" s="60"/>
    </row>
    <row r="13" spans="1:5" ht="15" customHeight="1" x14ac:dyDescent="0.2">
      <c r="A13" s="61" t="s">
        <v>65</v>
      </c>
      <c r="B13" s="41"/>
      <c r="C13" s="41"/>
      <c r="D13" s="41"/>
      <c r="E13" s="83" t="s">
        <v>66</v>
      </c>
    </row>
    <row r="14" spans="1:5" ht="15" customHeight="1" x14ac:dyDescent="0.25">
      <c r="A14" s="84"/>
      <c r="B14" s="58"/>
      <c r="C14" s="60"/>
      <c r="D14" s="60"/>
      <c r="E14" s="85"/>
    </row>
    <row r="15" spans="1:5" ht="15" customHeight="1" x14ac:dyDescent="0.2">
      <c r="B15" s="65" t="s">
        <v>67</v>
      </c>
      <c r="C15" s="65" t="s">
        <v>49</v>
      </c>
      <c r="D15" s="86" t="s">
        <v>50</v>
      </c>
      <c r="E15" s="65" t="s">
        <v>51</v>
      </c>
    </row>
    <row r="16" spans="1:5" ht="15" customHeight="1" x14ac:dyDescent="0.2">
      <c r="B16" s="87">
        <v>103533063</v>
      </c>
      <c r="C16" s="88"/>
      <c r="D16" s="89" t="s">
        <v>68</v>
      </c>
      <c r="E16" s="90">
        <v>23856038.640000001</v>
      </c>
    </row>
    <row r="17" spans="1:5" ht="15" customHeight="1" x14ac:dyDescent="0.2">
      <c r="B17" s="87">
        <v>103133063</v>
      </c>
      <c r="C17" s="88"/>
      <c r="D17" s="89" t="s">
        <v>68</v>
      </c>
      <c r="E17" s="90">
        <v>4209889.3600000003</v>
      </c>
    </row>
    <row r="18" spans="1:5" ht="15" customHeight="1" x14ac:dyDescent="0.2">
      <c r="B18" s="91"/>
      <c r="C18" s="71" t="s">
        <v>53</v>
      </c>
      <c r="D18" s="92"/>
      <c r="E18" s="93">
        <f>SUM(E16:E17)</f>
        <v>28065928</v>
      </c>
    </row>
    <row r="19" spans="1:5" ht="15" customHeight="1" x14ac:dyDescent="0.25">
      <c r="A19" s="94"/>
      <c r="B19" s="95"/>
      <c r="C19" s="95"/>
      <c r="D19" s="95"/>
      <c r="E19" s="95"/>
    </row>
    <row r="20" spans="1:5" ht="15" customHeight="1" x14ac:dyDescent="0.25">
      <c r="A20" s="58" t="s">
        <v>16</v>
      </c>
      <c r="B20" s="60"/>
      <c r="C20" s="60"/>
      <c r="D20" s="60"/>
      <c r="E20" s="84"/>
    </row>
    <row r="21" spans="1:5" ht="15" customHeight="1" x14ac:dyDescent="0.2">
      <c r="A21" s="61" t="s">
        <v>65</v>
      </c>
      <c r="B21" s="41"/>
      <c r="C21" s="41"/>
      <c r="D21" s="41"/>
      <c r="E21" s="83" t="s">
        <v>66</v>
      </c>
    </row>
    <row r="22" spans="1:5" ht="15" customHeight="1" x14ac:dyDescent="0.25">
      <c r="A22" s="84"/>
      <c r="B22" s="58"/>
      <c r="C22" s="60"/>
      <c r="D22" s="60"/>
      <c r="E22" s="85"/>
    </row>
    <row r="23" spans="1:5" ht="15" customHeight="1" x14ac:dyDescent="0.2">
      <c r="B23" s="65" t="s">
        <v>67</v>
      </c>
      <c r="C23" s="65" t="s">
        <v>49</v>
      </c>
      <c r="D23" s="86" t="s">
        <v>50</v>
      </c>
      <c r="E23" s="65" t="s">
        <v>51</v>
      </c>
    </row>
    <row r="24" spans="1:5" ht="15" customHeight="1" x14ac:dyDescent="0.2">
      <c r="B24" s="87">
        <v>103533063</v>
      </c>
      <c r="C24" s="88"/>
      <c r="D24" s="96" t="s">
        <v>69</v>
      </c>
      <c r="E24" s="90">
        <v>23856038.640000001</v>
      </c>
    </row>
    <row r="25" spans="1:5" ht="15" customHeight="1" x14ac:dyDescent="0.2">
      <c r="B25" s="87">
        <v>103133063</v>
      </c>
      <c r="C25" s="88"/>
      <c r="D25" s="96" t="s">
        <v>69</v>
      </c>
      <c r="E25" s="90">
        <v>4209889.3600000003</v>
      </c>
    </row>
    <row r="26" spans="1:5" ht="15" customHeight="1" x14ac:dyDescent="0.2">
      <c r="B26" s="91"/>
      <c r="C26" s="71" t="s">
        <v>53</v>
      </c>
      <c r="D26" s="92"/>
      <c r="E26" s="93">
        <f>SUM(E24:E25)</f>
        <v>28065928</v>
      </c>
    </row>
    <row r="27" spans="1:5" ht="15" customHeight="1" x14ac:dyDescent="0.25">
      <c r="A27" s="38"/>
      <c r="B27" s="43"/>
      <c r="C27" s="43"/>
      <c r="D27" s="43"/>
      <c r="E27" s="43"/>
    </row>
    <row r="28" spans="1:5" ht="15" customHeight="1" x14ac:dyDescent="0.25">
      <c r="A28" s="38"/>
      <c r="B28" s="43"/>
      <c r="C28" s="43"/>
      <c r="D28" s="43"/>
      <c r="E28" s="43"/>
    </row>
    <row r="29" spans="1:5" ht="15" customHeight="1" x14ac:dyDescent="0.25">
      <c r="A29" s="38" t="s">
        <v>70</v>
      </c>
      <c r="B29" s="43"/>
      <c r="C29" s="43"/>
      <c r="D29" s="43"/>
      <c r="E29" s="43"/>
    </row>
    <row r="30" spans="1:5" ht="15" customHeight="1" x14ac:dyDescent="0.2">
      <c r="A30" s="201" t="s">
        <v>45</v>
      </c>
      <c r="B30" s="201"/>
      <c r="C30" s="201"/>
      <c r="D30" s="201"/>
      <c r="E30" s="201"/>
    </row>
    <row r="31" spans="1:5" ht="15" customHeight="1" x14ac:dyDescent="0.2">
      <c r="A31" s="201" t="s">
        <v>71</v>
      </c>
      <c r="B31" s="201"/>
      <c r="C31" s="201"/>
      <c r="D31" s="201"/>
      <c r="E31" s="201"/>
    </row>
    <row r="32" spans="1:5" ht="15" customHeight="1" x14ac:dyDescent="0.2">
      <c r="A32" s="202" t="s">
        <v>72</v>
      </c>
      <c r="B32" s="202"/>
      <c r="C32" s="202"/>
      <c r="D32" s="202"/>
      <c r="E32" s="202"/>
    </row>
    <row r="33" spans="1:5" ht="15" customHeight="1" x14ac:dyDescent="0.2">
      <c r="A33" s="202"/>
      <c r="B33" s="202"/>
      <c r="C33" s="202"/>
      <c r="D33" s="202"/>
      <c r="E33" s="202"/>
    </row>
    <row r="34" spans="1:5" ht="15" customHeight="1" x14ac:dyDescent="0.2">
      <c r="A34" s="202"/>
      <c r="B34" s="202"/>
      <c r="C34" s="202"/>
      <c r="D34" s="202"/>
      <c r="E34" s="202"/>
    </row>
    <row r="35" spans="1:5" ht="15" customHeight="1" x14ac:dyDescent="0.2">
      <c r="A35" s="202"/>
      <c r="B35" s="202"/>
      <c r="C35" s="202"/>
      <c r="D35" s="202"/>
      <c r="E35" s="202"/>
    </row>
    <row r="36" spans="1:5" ht="15" customHeight="1" x14ac:dyDescent="0.2">
      <c r="A36" s="202"/>
      <c r="B36" s="202"/>
      <c r="C36" s="202"/>
      <c r="D36" s="202"/>
      <c r="E36" s="202"/>
    </row>
    <row r="37" spans="1:5" ht="15" customHeight="1" x14ac:dyDescent="0.2">
      <c r="A37" s="202"/>
      <c r="B37" s="202"/>
      <c r="C37" s="202"/>
      <c r="D37" s="202"/>
      <c r="E37" s="202"/>
    </row>
    <row r="38" spans="1:5" ht="15" customHeight="1" x14ac:dyDescent="0.2">
      <c r="A38" s="202"/>
      <c r="B38" s="202"/>
      <c r="C38" s="202"/>
      <c r="D38" s="202"/>
      <c r="E38" s="202"/>
    </row>
    <row r="39" spans="1:5" ht="15" customHeight="1" x14ac:dyDescent="0.2">
      <c r="A39" s="39"/>
      <c r="B39" s="97"/>
      <c r="C39" s="39"/>
      <c r="D39" s="39"/>
      <c r="E39" s="39"/>
    </row>
    <row r="40" spans="1:5" ht="15" customHeight="1" x14ac:dyDescent="0.25">
      <c r="A40" s="58" t="s">
        <v>1</v>
      </c>
      <c r="B40" s="59"/>
      <c r="C40" s="60"/>
      <c r="D40" s="60"/>
      <c r="E40" s="60"/>
    </row>
    <row r="41" spans="1:5" ht="15" customHeight="1" x14ac:dyDescent="0.2">
      <c r="A41" s="61" t="s">
        <v>73</v>
      </c>
      <c r="B41" s="60"/>
      <c r="C41" s="60"/>
      <c r="D41" s="60"/>
      <c r="E41" s="75" t="s">
        <v>74</v>
      </c>
    </row>
    <row r="42" spans="1:5" ht="15" customHeight="1" x14ac:dyDescent="0.25">
      <c r="A42" s="43"/>
      <c r="B42" s="98"/>
      <c r="C42" s="41"/>
      <c r="D42" s="41"/>
      <c r="E42" s="44"/>
    </row>
    <row r="43" spans="1:5" ht="15" customHeight="1" x14ac:dyDescent="0.2">
      <c r="B43" s="46" t="s">
        <v>67</v>
      </c>
      <c r="C43" s="46" t="s">
        <v>49</v>
      </c>
      <c r="D43" s="47" t="s">
        <v>50</v>
      </c>
      <c r="E43" s="48" t="s">
        <v>51</v>
      </c>
    </row>
    <row r="44" spans="1:5" ht="15" customHeight="1" x14ac:dyDescent="0.2">
      <c r="B44" s="99">
        <v>107117968</v>
      </c>
      <c r="C44" s="100"/>
      <c r="D44" s="101" t="s">
        <v>75</v>
      </c>
      <c r="E44" s="90">
        <v>369899.49</v>
      </c>
    </row>
    <row r="45" spans="1:5" ht="15" customHeight="1" x14ac:dyDescent="0.2">
      <c r="B45" s="99">
        <v>107517969</v>
      </c>
      <c r="C45" s="100"/>
      <c r="D45" s="101" t="s">
        <v>75</v>
      </c>
      <c r="E45" s="90">
        <v>6288291.2699999996</v>
      </c>
    </row>
    <row r="46" spans="1:5" ht="15" customHeight="1" x14ac:dyDescent="0.2">
      <c r="B46" s="102"/>
      <c r="C46" s="55" t="s">
        <v>53</v>
      </c>
      <c r="D46" s="56"/>
      <c r="E46" s="57">
        <f>SUM(E44:E45)</f>
        <v>6658190.7599999998</v>
      </c>
    </row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40" t="s">
        <v>16</v>
      </c>
      <c r="B54" s="41"/>
      <c r="C54" s="41"/>
      <c r="D54" s="41"/>
      <c r="E54" s="41"/>
    </row>
    <row r="55" spans="1:5" ht="15" customHeight="1" x14ac:dyDescent="0.2">
      <c r="A55" s="42" t="s">
        <v>47</v>
      </c>
      <c r="B55" s="41"/>
      <c r="C55" s="41"/>
      <c r="D55" s="41"/>
      <c r="E55" s="83" t="s">
        <v>48</v>
      </c>
    </row>
    <row r="56" spans="1:5" ht="15" customHeight="1" x14ac:dyDescent="0.25">
      <c r="A56" s="40"/>
      <c r="B56" s="43"/>
      <c r="C56" s="41"/>
      <c r="D56" s="41"/>
      <c r="E56" s="44"/>
    </row>
    <row r="57" spans="1:5" ht="15" customHeight="1" x14ac:dyDescent="0.2">
      <c r="A57" s="45"/>
      <c r="B57" s="45"/>
      <c r="C57" s="46" t="s">
        <v>49</v>
      </c>
      <c r="D57" s="47" t="s">
        <v>50</v>
      </c>
      <c r="E57" s="48" t="s">
        <v>51</v>
      </c>
    </row>
    <row r="58" spans="1:5" ht="15" customHeight="1" x14ac:dyDescent="0.2">
      <c r="A58" s="78"/>
      <c r="B58" s="50"/>
      <c r="C58" s="79"/>
      <c r="D58" s="101" t="s">
        <v>76</v>
      </c>
      <c r="E58" s="90">
        <v>6658190.7599999998</v>
      </c>
    </row>
    <row r="59" spans="1:5" ht="15" customHeight="1" x14ac:dyDescent="0.2">
      <c r="A59" s="80"/>
      <c r="B59" s="81"/>
      <c r="C59" s="55" t="s">
        <v>53</v>
      </c>
      <c r="D59" s="56"/>
      <c r="E59" s="57">
        <f>SUM(E58:E58)</f>
        <v>6658190.7599999998</v>
      </c>
    </row>
    <row r="60" spans="1:5" ht="15" customHeight="1" x14ac:dyDescent="0.25">
      <c r="A60" s="38"/>
      <c r="B60" s="43"/>
      <c r="C60" s="43"/>
      <c r="D60" s="43"/>
      <c r="E60" s="43"/>
    </row>
    <row r="61" spans="1:5" ht="15" customHeight="1" x14ac:dyDescent="0.25">
      <c r="A61" s="38"/>
      <c r="B61" s="43"/>
      <c r="C61" s="43"/>
      <c r="D61" s="43"/>
      <c r="E61" s="43"/>
    </row>
    <row r="62" spans="1:5" ht="15" customHeight="1" x14ac:dyDescent="0.25">
      <c r="A62" s="38" t="s">
        <v>77</v>
      </c>
      <c r="B62" s="43"/>
      <c r="C62" s="43"/>
      <c r="D62" s="43"/>
      <c r="E62" s="43"/>
    </row>
    <row r="63" spans="1:5" ht="15" customHeight="1" x14ac:dyDescent="0.2">
      <c r="A63" s="204" t="s">
        <v>78</v>
      </c>
      <c r="B63" s="204"/>
      <c r="C63" s="204"/>
      <c r="D63" s="204"/>
      <c r="E63" s="204"/>
    </row>
    <row r="64" spans="1:5" ht="15" customHeight="1" x14ac:dyDescent="0.2">
      <c r="A64" s="201" t="s">
        <v>63</v>
      </c>
      <c r="B64" s="201"/>
      <c r="C64" s="201"/>
      <c r="D64" s="201"/>
      <c r="E64" s="201"/>
    </row>
    <row r="65" spans="1:5" ht="15" customHeight="1" x14ac:dyDescent="0.2">
      <c r="A65" s="203" t="s">
        <v>79</v>
      </c>
      <c r="B65" s="203"/>
      <c r="C65" s="203"/>
      <c r="D65" s="203"/>
      <c r="E65" s="203"/>
    </row>
    <row r="66" spans="1:5" ht="15" customHeight="1" x14ac:dyDescent="0.2">
      <c r="A66" s="203"/>
      <c r="B66" s="203"/>
      <c r="C66" s="203"/>
      <c r="D66" s="203"/>
      <c r="E66" s="203"/>
    </row>
    <row r="67" spans="1:5" ht="15" customHeight="1" x14ac:dyDescent="0.2">
      <c r="A67" s="203"/>
      <c r="B67" s="203"/>
      <c r="C67" s="203"/>
      <c r="D67" s="203"/>
      <c r="E67" s="203"/>
    </row>
    <row r="68" spans="1:5" ht="15" customHeight="1" x14ac:dyDescent="0.2">
      <c r="A68" s="203"/>
      <c r="B68" s="203"/>
      <c r="C68" s="203"/>
      <c r="D68" s="203"/>
      <c r="E68" s="203"/>
    </row>
    <row r="69" spans="1:5" ht="15" customHeight="1" x14ac:dyDescent="0.2">
      <c r="A69" s="203"/>
      <c r="B69" s="203"/>
      <c r="C69" s="203"/>
      <c r="D69" s="203"/>
      <c r="E69" s="203"/>
    </row>
    <row r="70" spans="1:5" ht="15" customHeight="1" x14ac:dyDescent="0.2">
      <c r="A70" s="203"/>
      <c r="B70" s="203"/>
      <c r="C70" s="203"/>
      <c r="D70" s="203"/>
      <c r="E70" s="203"/>
    </row>
    <row r="71" spans="1:5" ht="15" customHeight="1" x14ac:dyDescent="0.2">
      <c r="A71" s="203"/>
      <c r="B71" s="203"/>
      <c r="C71" s="203"/>
      <c r="D71" s="203"/>
      <c r="E71" s="203"/>
    </row>
    <row r="72" spans="1:5" ht="15" customHeight="1" x14ac:dyDescent="0.2">
      <c r="A72" s="203"/>
      <c r="B72" s="203"/>
      <c r="C72" s="203"/>
      <c r="D72" s="203"/>
      <c r="E72" s="203"/>
    </row>
    <row r="73" spans="1:5" ht="15" customHeight="1" x14ac:dyDescent="0.2"/>
    <row r="74" spans="1:5" ht="15" customHeight="1" x14ac:dyDescent="0.25">
      <c r="A74" s="58" t="s">
        <v>1</v>
      </c>
      <c r="B74" s="41"/>
      <c r="C74" s="41"/>
      <c r="D74" s="41"/>
      <c r="E74" s="41"/>
    </row>
    <row r="75" spans="1:5" ht="15" customHeight="1" x14ac:dyDescent="0.2">
      <c r="A75" s="74" t="s">
        <v>80</v>
      </c>
      <c r="B75" s="41"/>
      <c r="C75" s="41"/>
      <c r="D75" s="41"/>
      <c r="E75" s="83" t="s">
        <v>81</v>
      </c>
    </row>
    <row r="76" spans="1:5" ht="15" customHeight="1" x14ac:dyDescent="0.25">
      <c r="A76" s="40"/>
      <c r="B76" s="43"/>
      <c r="C76" s="41"/>
      <c r="D76" s="41"/>
      <c r="E76" s="44"/>
    </row>
    <row r="77" spans="1:5" ht="15" customHeight="1" x14ac:dyDescent="0.2">
      <c r="B77" s="46" t="s">
        <v>67</v>
      </c>
      <c r="C77" s="46" t="s">
        <v>49</v>
      </c>
      <c r="D77" s="47" t="s">
        <v>50</v>
      </c>
      <c r="E77" s="65" t="s">
        <v>51</v>
      </c>
    </row>
    <row r="78" spans="1:5" ht="15" customHeight="1" x14ac:dyDescent="0.2">
      <c r="B78" s="103">
        <v>103133063</v>
      </c>
      <c r="C78" s="51"/>
      <c r="D78" s="104" t="s">
        <v>82</v>
      </c>
      <c r="E78" s="53">
        <v>2211848.6</v>
      </c>
    </row>
    <row r="79" spans="1:5" ht="15" customHeight="1" x14ac:dyDescent="0.2">
      <c r="B79" s="103">
        <v>103533063</v>
      </c>
      <c r="C79" s="51"/>
      <c r="D79" s="104" t="s">
        <v>82</v>
      </c>
      <c r="E79" s="53">
        <v>18800713.100000001</v>
      </c>
    </row>
    <row r="80" spans="1:5" ht="15" customHeight="1" x14ac:dyDescent="0.2">
      <c r="B80" s="103">
        <v>103133982</v>
      </c>
      <c r="C80" s="51"/>
      <c r="D80" s="101" t="s">
        <v>75</v>
      </c>
      <c r="E80" s="53">
        <v>333062.96000000002</v>
      </c>
    </row>
    <row r="81" spans="1:5" ht="15" customHeight="1" x14ac:dyDescent="0.2">
      <c r="B81" s="103">
        <v>103533982</v>
      </c>
      <c r="C81" s="51"/>
      <c r="D81" s="101" t="s">
        <v>75</v>
      </c>
      <c r="E81" s="53">
        <v>2831035.16</v>
      </c>
    </row>
    <row r="82" spans="1:5" ht="15" customHeight="1" x14ac:dyDescent="0.2">
      <c r="B82" s="105"/>
      <c r="C82" s="55" t="s">
        <v>53</v>
      </c>
      <c r="D82" s="56"/>
      <c r="E82" s="57">
        <f>SUM(E78:E81)</f>
        <v>24176659.820000004</v>
      </c>
    </row>
    <row r="83" spans="1:5" ht="15" customHeight="1" x14ac:dyDescent="0.2"/>
    <row r="84" spans="1:5" ht="15" customHeight="1" x14ac:dyDescent="0.25">
      <c r="A84" s="40" t="s">
        <v>16</v>
      </c>
      <c r="B84" s="41"/>
      <c r="C84" s="41"/>
      <c r="D84" s="41"/>
      <c r="E84" s="41"/>
    </row>
    <row r="85" spans="1:5" ht="15" customHeight="1" x14ac:dyDescent="0.2">
      <c r="A85" s="74" t="s">
        <v>80</v>
      </c>
      <c r="B85" s="41"/>
      <c r="C85" s="41"/>
      <c r="D85" s="41"/>
      <c r="E85" s="83" t="s">
        <v>81</v>
      </c>
    </row>
    <row r="86" spans="1:5" ht="15" customHeight="1" x14ac:dyDescent="0.25">
      <c r="A86" s="40"/>
      <c r="B86" s="43"/>
      <c r="C86" s="41"/>
      <c r="D86" s="41"/>
      <c r="E86" s="44"/>
    </row>
    <row r="87" spans="1:5" ht="15" customHeight="1" x14ac:dyDescent="0.2">
      <c r="A87" s="106"/>
      <c r="B87" s="45"/>
      <c r="C87" s="46" t="s">
        <v>49</v>
      </c>
      <c r="D87" s="47" t="s">
        <v>54</v>
      </c>
      <c r="E87" s="65" t="s">
        <v>51</v>
      </c>
    </row>
    <row r="88" spans="1:5" ht="15" customHeight="1" x14ac:dyDescent="0.2">
      <c r="A88" s="49"/>
      <c r="B88" s="50"/>
      <c r="C88" s="51">
        <v>3299</v>
      </c>
      <c r="D88" s="101" t="s">
        <v>83</v>
      </c>
      <c r="E88" s="53">
        <f>2211848.6+18800713.1</f>
        <v>21012561.700000003</v>
      </c>
    </row>
    <row r="89" spans="1:5" ht="15" customHeight="1" x14ac:dyDescent="0.2">
      <c r="A89" s="49"/>
      <c r="B89" s="50"/>
      <c r="C89" s="51">
        <v>3299</v>
      </c>
      <c r="D89" s="69" t="s">
        <v>84</v>
      </c>
      <c r="E89" s="53">
        <f>333062.96+2831035.16</f>
        <v>3164098.12</v>
      </c>
    </row>
    <row r="90" spans="1:5" ht="15" customHeight="1" x14ac:dyDescent="0.2">
      <c r="A90" s="54"/>
      <c r="B90" s="107"/>
      <c r="C90" s="55" t="s">
        <v>53</v>
      </c>
      <c r="D90" s="56"/>
      <c r="E90" s="57">
        <f>SUM(E88:E89)</f>
        <v>24176659.820000004</v>
      </c>
    </row>
    <row r="91" spans="1:5" ht="15" customHeight="1" x14ac:dyDescent="0.25">
      <c r="A91" s="38"/>
      <c r="B91" s="43"/>
      <c r="C91" s="43"/>
      <c r="D91" s="43"/>
      <c r="E91" s="43"/>
    </row>
    <row r="92" spans="1:5" ht="15" customHeight="1" x14ac:dyDescent="0.25">
      <c r="A92" s="38"/>
      <c r="B92" s="43"/>
      <c r="C92" s="43"/>
      <c r="D92" s="43"/>
      <c r="E92" s="43"/>
    </row>
    <row r="93" spans="1:5" ht="15" customHeight="1" x14ac:dyDescent="0.25">
      <c r="A93" s="38" t="s">
        <v>85</v>
      </c>
      <c r="B93" s="43"/>
      <c r="C93" s="43"/>
      <c r="D93" s="43"/>
      <c r="E93" s="43"/>
    </row>
    <row r="94" spans="1:5" ht="15" customHeight="1" x14ac:dyDescent="0.2">
      <c r="A94" s="201" t="s">
        <v>86</v>
      </c>
      <c r="B94" s="201"/>
      <c r="C94" s="201"/>
      <c r="D94" s="201"/>
      <c r="E94" s="201"/>
    </row>
    <row r="95" spans="1:5" ht="15" customHeight="1" x14ac:dyDescent="0.2">
      <c r="A95" s="203" t="s">
        <v>87</v>
      </c>
      <c r="B95" s="203"/>
      <c r="C95" s="203"/>
      <c r="D95" s="203"/>
      <c r="E95" s="203"/>
    </row>
    <row r="96" spans="1:5" ht="15" customHeight="1" x14ac:dyDescent="0.2">
      <c r="A96" s="203"/>
      <c r="B96" s="203"/>
      <c r="C96" s="203"/>
      <c r="D96" s="203"/>
      <c r="E96" s="203"/>
    </row>
    <row r="97" spans="1:5" ht="15" customHeight="1" x14ac:dyDescent="0.2">
      <c r="A97" s="203"/>
      <c r="B97" s="203"/>
      <c r="C97" s="203"/>
      <c r="D97" s="203"/>
      <c r="E97" s="203"/>
    </row>
    <row r="98" spans="1:5" ht="15" customHeight="1" x14ac:dyDescent="0.2">
      <c r="A98" s="203"/>
      <c r="B98" s="203"/>
      <c r="C98" s="203"/>
      <c r="D98" s="203"/>
      <c r="E98" s="203"/>
    </row>
    <row r="99" spans="1:5" ht="15" customHeight="1" x14ac:dyDescent="0.2">
      <c r="A99" s="203"/>
      <c r="B99" s="203"/>
      <c r="C99" s="203"/>
      <c r="D99" s="203"/>
      <c r="E99" s="203"/>
    </row>
    <row r="100" spans="1:5" ht="15" customHeight="1" x14ac:dyDescent="0.2">
      <c r="A100" s="203"/>
      <c r="B100" s="203"/>
      <c r="C100" s="203"/>
      <c r="D100" s="203"/>
      <c r="E100" s="203"/>
    </row>
    <row r="101" spans="1:5" ht="15" customHeight="1" x14ac:dyDescent="0.2">
      <c r="A101" s="203"/>
      <c r="B101" s="203"/>
      <c r="C101" s="203"/>
      <c r="D101" s="203"/>
      <c r="E101" s="203"/>
    </row>
    <row r="102" spans="1:5" ht="15" customHeight="1" x14ac:dyDescent="0.2">
      <c r="A102" s="203"/>
      <c r="B102" s="203"/>
      <c r="C102" s="203"/>
      <c r="D102" s="203"/>
      <c r="E102" s="203"/>
    </row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58" t="s">
        <v>1</v>
      </c>
      <c r="B106" s="41"/>
      <c r="C106" s="41"/>
      <c r="D106" s="41"/>
      <c r="E106" s="41"/>
    </row>
    <row r="107" spans="1:5" ht="15" customHeight="1" x14ac:dyDescent="0.2">
      <c r="A107" s="74" t="s">
        <v>80</v>
      </c>
      <c r="B107" s="41"/>
      <c r="C107" s="41"/>
      <c r="D107" s="41"/>
      <c r="E107" s="83" t="s">
        <v>81</v>
      </c>
    </row>
    <row r="108" spans="1:5" ht="15" customHeight="1" x14ac:dyDescent="0.25">
      <c r="A108" s="40"/>
      <c r="B108" s="43"/>
      <c r="C108" s="41"/>
      <c r="D108" s="41"/>
      <c r="E108" s="44"/>
    </row>
    <row r="109" spans="1:5" ht="15" customHeight="1" x14ac:dyDescent="0.2">
      <c r="B109" s="46" t="s">
        <v>67</v>
      </c>
      <c r="C109" s="46" t="s">
        <v>49</v>
      </c>
      <c r="D109" s="47" t="s">
        <v>50</v>
      </c>
      <c r="E109" s="65" t="s">
        <v>51</v>
      </c>
    </row>
    <row r="110" spans="1:5" ht="15" customHeight="1" x14ac:dyDescent="0.2">
      <c r="B110" s="105">
        <v>14034</v>
      </c>
      <c r="C110" s="51"/>
      <c r="D110" s="104" t="s">
        <v>82</v>
      </c>
      <c r="E110" s="53">
        <v>-395258</v>
      </c>
    </row>
    <row r="111" spans="1:5" ht="15" customHeight="1" x14ac:dyDescent="0.2">
      <c r="B111" s="105"/>
      <c r="C111" s="55" t="s">
        <v>53</v>
      </c>
      <c r="D111" s="56"/>
      <c r="E111" s="57">
        <f>SUM(E110:E110)</f>
        <v>-395258</v>
      </c>
    </row>
    <row r="112" spans="1:5" ht="15" customHeight="1" x14ac:dyDescent="0.2"/>
    <row r="113" spans="1:5" ht="15" customHeight="1" x14ac:dyDescent="0.25">
      <c r="A113" s="40" t="s">
        <v>16</v>
      </c>
      <c r="B113" s="41"/>
      <c r="C113" s="41"/>
      <c r="D113" s="41"/>
      <c r="E113" s="41"/>
    </row>
    <row r="114" spans="1:5" ht="15" customHeight="1" x14ac:dyDescent="0.2">
      <c r="A114" s="74" t="s">
        <v>80</v>
      </c>
      <c r="B114" s="41"/>
      <c r="C114" s="41"/>
      <c r="D114" s="41"/>
      <c r="E114" s="83" t="s">
        <v>81</v>
      </c>
    </row>
    <row r="115" spans="1:5" ht="15" customHeight="1" x14ac:dyDescent="0.25">
      <c r="A115" s="40"/>
      <c r="B115" s="43"/>
      <c r="C115" s="41"/>
      <c r="D115" s="41"/>
      <c r="E115" s="44"/>
    </row>
    <row r="116" spans="1:5" ht="15" customHeight="1" x14ac:dyDescent="0.2">
      <c r="A116" s="106"/>
      <c r="B116" s="45"/>
      <c r="C116" s="46" t="s">
        <v>49</v>
      </c>
      <c r="D116" s="47" t="s">
        <v>54</v>
      </c>
      <c r="E116" s="65" t="s">
        <v>51</v>
      </c>
    </row>
    <row r="117" spans="1:5" ht="15" customHeight="1" x14ac:dyDescent="0.2">
      <c r="A117" s="49"/>
      <c r="B117" s="50"/>
      <c r="C117" s="51">
        <v>5272</v>
      </c>
      <c r="D117" s="69" t="s">
        <v>61</v>
      </c>
      <c r="E117" s="53">
        <v>-395258</v>
      </c>
    </row>
    <row r="118" spans="1:5" ht="15" customHeight="1" x14ac:dyDescent="0.2">
      <c r="A118" s="54"/>
      <c r="B118" s="107"/>
      <c r="C118" s="55" t="s">
        <v>53</v>
      </c>
      <c r="D118" s="56"/>
      <c r="E118" s="57">
        <f>SUM(E117:E117)</f>
        <v>-395258</v>
      </c>
    </row>
    <row r="119" spans="1:5" ht="15" customHeight="1" x14ac:dyDescent="0.25">
      <c r="A119" s="38"/>
      <c r="B119" s="43"/>
      <c r="C119" s="43"/>
      <c r="D119" s="43"/>
      <c r="E119" s="43"/>
    </row>
    <row r="120" spans="1:5" ht="15" customHeight="1" x14ac:dyDescent="0.25">
      <c r="A120" s="38"/>
      <c r="B120" s="43"/>
      <c r="C120" s="43"/>
      <c r="D120" s="43"/>
      <c r="E120" s="43"/>
    </row>
    <row r="121" spans="1:5" ht="15" customHeight="1" x14ac:dyDescent="0.25">
      <c r="A121" s="38" t="s">
        <v>88</v>
      </c>
      <c r="B121" s="43"/>
      <c r="C121" s="43"/>
      <c r="D121" s="43"/>
      <c r="E121" s="43"/>
    </row>
    <row r="122" spans="1:5" ht="15" customHeight="1" x14ac:dyDescent="0.2">
      <c r="A122" s="201" t="s">
        <v>86</v>
      </c>
      <c r="B122" s="201"/>
      <c r="C122" s="201"/>
      <c r="D122" s="201"/>
      <c r="E122" s="201"/>
    </row>
    <row r="123" spans="1:5" ht="15" customHeight="1" x14ac:dyDescent="0.2">
      <c r="A123" s="203" t="s">
        <v>89</v>
      </c>
      <c r="B123" s="203"/>
      <c r="C123" s="203"/>
      <c r="D123" s="203"/>
      <c r="E123" s="203"/>
    </row>
    <row r="124" spans="1:5" ht="15" customHeight="1" x14ac:dyDescent="0.2">
      <c r="A124" s="203"/>
      <c r="B124" s="203"/>
      <c r="C124" s="203"/>
      <c r="D124" s="203"/>
      <c r="E124" s="203"/>
    </row>
    <row r="125" spans="1:5" ht="15" customHeight="1" x14ac:dyDescent="0.2">
      <c r="A125" s="203"/>
      <c r="B125" s="203"/>
      <c r="C125" s="203"/>
      <c r="D125" s="203"/>
      <c r="E125" s="203"/>
    </row>
    <row r="126" spans="1:5" ht="15" customHeight="1" x14ac:dyDescent="0.2">
      <c r="A126" s="203"/>
      <c r="B126" s="203"/>
      <c r="C126" s="203"/>
      <c r="D126" s="203"/>
      <c r="E126" s="203"/>
    </row>
    <row r="127" spans="1:5" ht="15" customHeight="1" x14ac:dyDescent="0.2">
      <c r="A127" s="203"/>
      <c r="B127" s="203"/>
      <c r="C127" s="203"/>
      <c r="D127" s="203"/>
      <c r="E127" s="203"/>
    </row>
    <row r="128" spans="1:5" ht="15" customHeight="1" x14ac:dyDescent="0.2">
      <c r="A128" s="203"/>
      <c r="B128" s="203"/>
      <c r="C128" s="203"/>
      <c r="D128" s="203"/>
      <c r="E128" s="203"/>
    </row>
    <row r="129" spans="1:5" ht="15" customHeight="1" x14ac:dyDescent="0.2">
      <c r="A129" s="203"/>
      <c r="B129" s="203"/>
      <c r="C129" s="203"/>
      <c r="D129" s="203"/>
      <c r="E129" s="203"/>
    </row>
    <row r="130" spans="1:5" ht="15" customHeight="1" x14ac:dyDescent="0.2"/>
    <row r="131" spans="1:5" ht="15" customHeight="1" x14ac:dyDescent="0.25">
      <c r="A131" s="58" t="s">
        <v>1</v>
      </c>
      <c r="B131" s="41"/>
      <c r="C131" s="41"/>
      <c r="D131" s="41"/>
      <c r="E131" s="41"/>
    </row>
    <row r="132" spans="1:5" ht="15" customHeight="1" x14ac:dyDescent="0.2">
      <c r="A132" s="74" t="s">
        <v>80</v>
      </c>
      <c r="B132" s="41"/>
      <c r="C132" s="41"/>
      <c r="D132" s="41"/>
      <c r="E132" s="83" t="s">
        <v>81</v>
      </c>
    </row>
    <row r="133" spans="1:5" ht="15" customHeight="1" x14ac:dyDescent="0.25">
      <c r="A133" s="40"/>
      <c r="B133" s="43"/>
      <c r="C133" s="41"/>
      <c r="D133" s="41"/>
      <c r="E133" s="44"/>
    </row>
    <row r="134" spans="1:5" ht="15" customHeight="1" x14ac:dyDescent="0.2">
      <c r="B134" s="46" t="s">
        <v>67</v>
      </c>
      <c r="C134" s="46" t="s">
        <v>49</v>
      </c>
      <c r="D134" s="47" t="s">
        <v>50</v>
      </c>
      <c r="E134" s="65" t="s">
        <v>51</v>
      </c>
    </row>
    <row r="135" spans="1:5" ht="15" customHeight="1" x14ac:dyDescent="0.2">
      <c r="B135" s="105">
        <v>14034</v>
      </c>
      <c r="C135" s="51"/>
      <c r="D135" s="104" t="s">
        <v>82</v>
      </c>
      <c r="E135" s="53">
        <v>-501152</v>
      </c>
    </row>
    <row r="136" spans="1:5" ht="15" customHeight="1" x14ac:dyDescent="0.2">
      <c r="B136" s="105"/>
      <c r="C136" s="55" t="s">
        <v>53</v>
      </c>
      <c r="D136" s="56"/>
      <c r="E136" s="57">
        <f>SUM(E135:E135)</f>
        <v>-501152</v>
      </c>
    </row>
    <row r="137" spans="1:5" ht="15" customHeight="1" x14ac:dyDescent="0.2"/>
    <row r="138" spans="1:5" ht="15" customHeight="1" x14ac:dyDescent="0.25">
      <c r="A138" s="40" t="s">
        <v>16</v>
      </c>
      <c r="B138" s="41"/>
      <c r="C138" s="41"/>
      <c r="D138" s="41"/>
      <c r="E138" s="41"/>
    </row>
    <row r="139" spans="1:5" ht="15" customHeight="1" x14ac:dyDescent="0.2">
      <c r="A139" s="74" t="s">
        <v>80</v>
      </c>
      <c r="B139" s="41"/>
      <c r="C139" s="41"/>
      <c r="D139" s="41"/>
      <c r="E139" s="83" t="s">
        <v>81</v>
      </c>
    </row>
    <row r="140" spans="1:5" ht="15" customHeight="1" x14ac:dyDescent="0.25">
      <c r="A140" s="40"/>
      <c r="B140" s="43"/>
      <c r="C140" s="41"/>
      <c r="D140" s="41"/>
      <c r="E140" s="44"/>
    </row>
    <row r="141" spans="1:5" ht="15" customHeight="1" x14ac:dyDescent="0.2">
      <c r="A141" s="106"/>
      <c r="B141" s="45"/>
      <c r="C141" s="46" t="s">
        <v>49</v>
      </c>
      <c r="D141" s="47" t="s">
        <v>54</v>
      </c>
      <c r="E141" s="65" t="s">
        <v>51</v>
      </c>
    </row>
    <row r="142" spans="1:5" ht="15" customHeight="1" x14ac:dyDescent="0.2">
      <c r="A142" s="49"/>
      <c r="B142" s="50"/>
      <c r="C142" s="51">
        <v>5272</v>
      </c>
      <c r="D142" s="69" t="s">
        <v>61</v>
      </c>
      <c r="E142" s="53">
        <v>-501152</v>
      </c>
    </row>
    <row r="143" spans="1:5" ht="15" customHeight="1" x14ac:dyDescent="0.2">
      <c r="A143" s="54"/>
      <c r="B143" s="107"/>
      <c r="C143" s="55" t="s">
        <v>53</v>
      </c>
      <c r="D143" s="56"/>
      <c r="E143" s="57">
        <f>SUM(E142:E142)</f>
        <v>-501152</v>
      </c>
    </row>
    <row r="144" spans="1:5" ht="15" customHeight="1" x14ac:dyDescent="0.25">
      <c r="A144" s="38"/>
      <c r="B144" s="43"/>
      <c r="C144" s="43"/>
      <c r="D144" s="43"/>
      <c r="E144" s="43"/>
    </row>
    <row r="145" spans="1:5" ht="15" customHeight="1" x14ac:dyDescent="0.25">
      <c r="A145" s="38"/>
      <c r="B145" s="43"/>
      <c r="C145" s="43"/>
      <c r="D145" s="43"/>
      <c r="E145" s="43"/>
    </row>
    <row r="146" spans="1:5" ht="15" customHeight="1" x14ac:dyDescent="0.25">
      <c r="A146" s="38" t="s">
        <v>90</v>
      </c>
      <c r="B146" s="43"/>
      <c r="C146" s="43"/>
      <c r="D146" s="43"/>
      <c r="E146" s="43"/>
    </row>
    <row r="147" spans="1:5" ht="15" customHeight="1" x14ac:dyDescent="0.2">
      <c r="A147" s="201" t="s">
        <v>45</v>
      </c>
      <c r="B147" s="201"/>
      <c r="C147" s="201"/>
      <c r="D147" s="201"/>
      <c r="E147" s="201"/>
    </row>
    <row r="148" spans="1:5" ht="15" customHeight="1" x14ac:dyDescent="0.2">
      <c r="A148" s="202" t="s">
        <v>556</v>
      </c>
      <c r="B148" s="202"/>
      <c r="C148" s="202"/>
      <c r="D148" s="202"/>
      <c r="E148" s="202"/>
    </row>
    <row r="149" spans="1:5" ht="15" customHeight="1" x14ac:dyDescent="0.2">
      <c r="A149" s="202"/>
      <c r="B149" s="202"/>
      <c r="C149" s="202"/>
      <c r="D149" s="202"/>
      <c r="E149" s="202"/>
    </row>
    <row r="150" spans="1:5" ht="15" customHeight="1" x14ac:dyDescent="0.2">
      <c r="A150" s="202"/>
      <c r="B150" s="202"/>
      <c r="C150" s="202"/>
      <c r="D150" s="202"/>
      <c r="E150" s="202"/>
    </row>
    <row r="151" spans="1:5" ht="15" customHeight="1" x14ac:dyDescent="0.2">
      <c r="A151" s="202"/>
      <c r="B151" s="202"/>
      <c r="C151" s="202"/>
      <c r="D151" s="202"/>
      <c r="E151" s="202"/>
    </row>
    <row r="152" spans="1:5" ht="15" customHeight="1" x14ac:dyDescent="0.2">
      <c r="A152" s="202"/>
      <c r="B152" s="202"/>
      <c r="C152" s="202"/>
      <c r="D152" s="202"/>
      <c r="E152" s="202"/>
    </row>
    <row r="153" spans="1:5" ht="15" customHeight="1" x14ac:dyDescent="0.2">
      <c r="A153" s="202"/>
      <c r="B153" s="202"/>
      <c r="C153" s="202"/>
      <c r="D153" s="202"/>
      <c r="E153" s="202"/>
    </row>
    <row r="154" spans="1:5" ht="15" customHeight="1" x14ac:dyDescent="0.2">
      <c r="A154" s="202"/>
      <c r="B154" s="202"/>
      <c r="C154" s="202"/>
      <c r="D154" s="202"/>
      <c r="E154" s="202"/>
    </row>
    <row r="155" spans="1:5" ht="15" customHeight="1" x14ac:dyDescent="0.2">
      <c r="A155" s="202"/>
      <c r="B155" s="202"/>
      <c r="C155" s="202"/>
      <c r="D155" s="202"/>
      <c r="E155" s="202"/>
    </row>
    <row r="156" spans="1:5" ht="15" customHeight="1" x14ac:dyDescent="0.2">
      <c r="A156" s="108"/>
      <c r="B156" s="108"/>
      <c r="C156" s="108"/>
      <c r="D156" s="108"/>
      <c r="E156" s="108"/>
    </row>
    <row r="157" spans="1:5" ht="15" customHeight="1" x14ac:dyDescent="0.2">
      <c r="A157" s="108"/>
      <c r="B157" s="108"/>
      <c r="C157" s="108"/>
      <c r="D157" s="108"/>
      <c r="E157" s="108"/>
    </row>
    <row r="158" spans="1:5" ht="15" customHeight="1" x14ac:dyDescent="0.25">
      <c r="A158" s="40" t="s">
        <v>1</v>
      </c>
      <c r="B158" s="41"/>
      <c r="C158" s="41"/>
      <c r="D158" s="41"/>
      <c r="E158" s="41"/>
    </row>
    <row r="159" spans="1:5" ht="15" customHeight="1" x14ac:dyDescent="0.2">
      <c r="A159" s="42" t="s">
        <v>47</v>
      </c>
      <c r="E159" t="s">
        <v>48</v>
      </c>
    </row>
    <row r="160" spans="1:5" ht="15" customHeight="1" x14ac:dyDescent="0.25">
      <c r="B160" s="40"/>
      <c r="C160" s="41"/>
      <c r="D160" s="41"/>
      <c r="E160" s="44"/>
    </row>
    <row r="161" spans="1:5" ht="15" customHeight="1" x14ac:dyDescent="0.2">
      <c r="A161" s="45"/>
      <c r="B161" s="45"/>
      <c r="C161" s="46" t="s">
        <v>49</v>
      </c>
      <c r="D161" s="47" t="s">
        <v>50</v>
      </c>
      <c r="E161" s="65" t="s">
        <v>51</v>
      </c>
    </row>
    <row r="162" spans="1:5" ht="15" customHeight="1" x14ac:dyDescent="0.2">
      <c r="A162" s="67"/>
      <c r="B162" s="109"/>
      <c r="C162" s="68"/>
      <c r="D162" s="101" t="s">
        <v>91</v>
      </c>
      <c r="E162" s="90">
        <f>7804415.49+1295947.04+490050+5490730.48</f>
        <v>15081143.010000002</v>
      </c>
    </row>
    <row r="163" spans="1:5" ht="15" customHeight="1" x14ac:dyDescent="0.2">
      <c r="A163" s="67"/>
      <c r="B163" s="109"/>
      <c r="C163" s="71" t="s">
        <v>53</v>
      </c>
      <c r="D163" s="92"/>
      <c r="E163" s="93">
        <f>SUM(E162:E162)</f>
        <v>15081143.010000002</v>
      </c>
    </row>
    <row r="164" spans="1:5" ht="15" customHeight="1" x14ac:dyDescent="0.2"/>
    <row r="165" spans="1:5" ht="15" customHeight="1" x14ac:dyDescent="0.25">
      <c r="A165" s="58" t="s">
        <v>16</v>
      </c>
      <c r="B165" s="60"/>
      <c r="C165" s="60"/>
      <c r="D165" s="43"/>
      <c r="E165" s="43"/>
    </row>
    <row r="166" spans="1:5" ht="15" customHeight="1" x14ac:dyDescent="0.2">
      <c r="A166" s="61" t="s">
        <v>80</v>
      </c>
      <c r="B166" s="60"/>
      <c r="C166" s="60"/>
      <c r="D166" s="60"/>
      <c r="E166" s="75" t="s">
        <v>92</v>
      </c>
    </row>
    <row r="167" spans="1:5" ht="15" customHeight="1" x14ac:dyDescent="0.2">
      <c r="A167" s="62"/>
      <c r="B167" s="110"/>
      <c r="C167" s="60"/>
      <c r="D167" s="62"/>
      <c r="E167" s="111"/>
    </row>
    <row r="168" spans="1:5" ht="15" customHeight="1" x14ac:dyDescent="0.2">
      <c r="B168" s="45"/>
      <c r="C168" s="65" t="s">
        <v>49</v>
      </c>
      <c r="D168" s="77" t="s">
        <v>54</v>
      </c>
      <c r="E168" s="65" t="s">
        <v>51</v>
      </c>
    </row>
    <row r="169" spans="1:5" ht="15" customHeight="1" x14ac:dyDescent="0.2">
      <c r="B169" s="112"/>
      <c r="C169" s="68">
        <v>6172</v>
      </c>
      <c r="D169" s="69" t="s">
        <v>61</v>
      </c>
      <c r="E169" s="90">
        <f>27225+462825+605+10285</f>
        <v>500940</v>
      </c>
    </row>
    <row r="170" spans="1:5" ht="15" customHeight="1" x14ac:dyDescent="0.2">
      <c r="B170" s="112"/>
      <c r="C170" s="68">
        <v>6172</v>
      </c>
      <c r="D170" s="69" t="s">
        <v>93</v>
      </c>
      <c r="E170" s="90">
        <f>104263.58+1772480.87+329315.06+5598355.98+71997.06+1223949.98+304435.58+5175404.9</f>
        <v>14580203.01</v>
      </c>
    </row>
    <row r="171" spans="1:5" ht="15" customHeight="1" x14ac:dyDescent="0.2">
      <c r="B171" s="107"/>
      <c r="C171" s="71" t="s">
        <v>53</v>
      </c>
      <c r="D171" s="113"/>
      <c r="E171" s="114">
        <f>SUM(E169:E170)</f>
        <v>15081143.01</v>
      </c>
    </row>
    <row r="172" spans="1:5" ht="15" customHeight="1" x14ac:dyDescent="0.25">
      <c r="A172" s="38"/>
      <c r="B172" s="43"/>
      <c r="C172" s="43"/>
      <c r="D172" s="43"/>
      <c r="E172" s="43"/>
    </row>
    <row r="173" spans="1:5" ht="15" customHeight="1" x14ac:dyDescent="0.25">
      <c r="A173" s="38"/>
      <c r="B173" s="43"/>
      <c r="C173" s="43"/>
      <c r="D173" s="43"/>
      <c r="E173" s="43"/>
    </row>
    <row r="174" spans="1:5" ht="15" customHeight="1" x14ac:dyDescent="0.25">
      <c r="A174" s="38" t="s">
        <v>94</v>
      </c>
      <c r="B174" s="43"/>
      <c r="C174" s="43"/>
      <c r="D174" s="43"/>
      <c r="E174" s="43"/>
    </row>
    <row r="175" spans="1:5" ht="15" customHeight="1" x14ac:dyDescent="0.2">
      <c r="A175" s="201" t="s">
        <v>45</v>
      </c>
      <c r="B175" s="201"/>
      <c r="C175" s="201"/>
      <c r="D175" s="201"/>
      <c r="E175" s="201"/>
    </row>
    <row r="176" spans="1:5" ht="15" customHeight="1" x14ac:dyDescent="0.2">
      <c r="A176" s="202" t="s">
        <v>557</v>
      </c>
      <c r="B176" s="202"/>
      <c r="C176" s="202"/>
      <c r="D176" s="202"/>
      <c r="E176" s="202"/>
    </row>
    <row r="177" spans="1:5" ht="15" customHeight="1" x14ac:dyDescent="0.2">
      <c r="A177" s="202"/>
      <c r="B177" s="202"/>
      <c r="C177" s="202"/>
      <c r="D177" s="202"/>
      <c r="E177" s="202"/>
    </row>
    <row r="178" spans="1:5" ht="15" customHeight="1" x14ac:dyDescent="0.2">
      <c r="A178" s="202"/>
      <c r="B178" s="202"/>
      <c r="C178" s="202"/>
      <c r="D178" s="202"/>
      <c r="E178" s="202"/>
    </row>
    <row r="179" spans="1:5" ht="15" customHeight="1" x14ac:dyDescent="0.2">
      <c r="A179" s="202"/>
      <c r="B179" s="202"/>
      <c r="C179" s="202"/>
      <c r="D179" s="202"/>
      <c r="E179" s="202"/>
    </row>
    <row r="180" spans="1:5" ht="15" customHeight="1" x14ac:dyDescent="0.2">
      <c r="A180" s="202"/>
      <c r="B180" s="202"/>
      <c r="C180" s="202"/>
      <c r="D180" s="202"/>
      <c r="E180" s="202"/>
    </row>
    <row r="181" spans="1:5" ht="15" customHeight="1" x14ac:dyDescent="0.2">
      <c r="A181" s="202"/>
      <c r="B181" s="202"/>
      <c r="C181" s="202"/>
      <c r="D181" s="202"/>
      <c r="E181" s="202"/>
    </row>
    <row r="182" spans="1:5" ht="15" customHeight="1" x14ac:dyDescent="0.2">
      <c r="A182" s="202"/>
      <c r="B182" s="202"/>
      <c r="C182" s="202"/>
      <c r="D182" s="202"/>
      <c r="E182" s="202"/>
    </row>
    <row r="183" spans="1:5" ht="15" customHeight="1" x14ac:dyDescent="0.2">
      <c r="A183" s="202"/>
      <c r="B183" s="202"/>
      <c r="C183" s="202"/>
      <c r="D183" s="202"/>
      <c r="E183" s="202"/>
    </row>
    <row r="184" spans="1:5" ht="15" customHeight="1" x14ac:dyDescent="0.2">
      <c r="A184" s="108"/>
      <c r="B184" s="108"/>
      <c r="C184" s="108"/>
      <c r="D184" s="108"/>
      <c r="E184" s="108"/>
    </row>
    <row r="185" spans="1:5" ht="15" customHeight="1" x14ac:dyDescent="0.25">
      <c r="A185" s="40" t="s">
        <v>1</v>
      </c>
      <c r="B185" s="41"/>
      <c r="C185" s="41"/>
      <c r="D185" s="41"/>
      <c r="E185" s="41"/>
    </row>
    <row r="186" spans="1:5" ht="15" customHeight="1" x14ac:dyDescent="0.2">
      <c r="A186" s="42" t="s">
        <v>47</v>
      </c>
      <c r="E186" t="s">
        <v>48</v>
      </c>
    </row>
    <row r="187" spans="1:5" ht="15" customHeight="1" x14ac:dyDescent="0.25">
      <c r="B187" s="40"/>
      <c r="C187" s="41"/>
      <c r="D187" s="41"/>
      <c r="E187" s="44"/>
    </row>
    <row r="188" spans="1:5" ht="15" customHeight="1" x14ac:dyDescent="0.2">
      <c r="A188" s="45"/>
      <c r="B188" s="45"/>
      <c r="C188" s="46" t="s">
        <v>49</v>
      </c>
      <c r="D188" s="47" t="s">
        <v>50</v>
      </c>
      <c r="E188" s="65" t="s">
        <v>51</v>
      </c>
    </row>
    <row r="189" spans="1:5" ht="15" customHeight="1" x14ac:dyDescent="0.2">
      <c r="A189" s="67"/>
      <c r="B189" s="109"/>
      <c r="C189" s="68"/>
      <c r="D189" s="101" t="s">
        <v>91</v>
      </c>
      <c r="E189" s="90">
        <v>1468919.55</v>
      </c>
    </row>
    <row r="190" spans="1:5" ht="15" customHeight="1" x14ac:dyDescent="0.2">
      <c r="A190" s="67"/>
      <c r="B190" s="109"/>
      <c r="C190" s="71" t="s">
        <v>53</v>
      </c>
      <c r="D190" s="92"/>
      <c r="E190" s="93">
        <f>SUM(E189:E189)</f>
        <v>1468919.55</v>
      </c>
    </row>
    <row r="191" spans="1:5" ht="15" customHeight="1" x14ac:dyDescent="0.2"/>
    <row r="192" spans="1:5" ht="15" customHeight="1" x14ac:dyDescent="0.25">
      <c r="A192" s="58" t="s">
        <v>16</v>
      </c>
      <c r="B192" s="60"/>
      <c r="C192" s="60"/>
      <c r="D192" s="43"/>
      <c r="E192" s="43"/>
    </row>
    <row r="193" spans="1:5" ht="15" customHeight="1" x14ac:dyDescent="0.2">
      <c r="A193" s="61" t="s">
        <v>73</v>
      </c>
      <c r="B193" s="41"/>
      <c r="C193" s="41"/>
      <c r="D193" s="41"/>
      <c r="E193" s="83" t="s">
        <v>74</v>
      </c>
    </row>
    <row r="194" spans="1:5" ht="15" customHeight="1" x14ac:dyDescent="0.2">
      <c r="A194" s="62"/>
      <c r="B194" s="110"/>
      <c r="C194" s="60"/>
      <c r="D194" s="62"/>
      <c r="E194" s="111"/>
    </row>
    <row r="195" spans="1:5" ht="15" customHeight="1" x14ac:dyDescent="0.2">
      <c r="B195" s="45"/>
      <c r="C195" s="65" t="s">
        <v>49</v>
      </c>
      <c r="D195" s="77" t="s">
        <v>54</v>
      </c>
      <c r="E195" s="65" t="s">
        <v>51</v>
      </c>
    </row>
    <row r="196" spans="1:5" ht="15" customHeight="1" x14ac:dyDescent="0.2">
      <c r="B196" s="112"/>
      <c r="C196" s="68">
        <v>3315</v>
      </c>
      <c r="D196" s="69" t="s">
        <v>93</v>
      </c>
      <c r="E196" s="90">
        <v>1468919.55</v>
      </c>
    </row>
    <row r="197" spans="1:5" ht="15" customHeight="1" x14ac:dyDescent="0.2">
      <c r="B197" s="107"/>
      <c r="C197" s="71" t="s">
        <v>53</v>
      </c>
      <c r="D197" s="113"/>
      <c r="E197" s="114">
        <f>SUM(E196:E196)</f>
        <v>1468919.55</v>
      </c>
    </row>
    <row r="198" spans="1:5" ht="15" customHeight="1" x14ac:dyDescent="0.25">
      <c r="A198" s="38"/>
      <c r="B198" s="43"/>
      <c r="C198" s="43"/>
      <c r="D198" s="43"/>
      <c r="E198" s="43"/>
    </row>
    <row r="199" spans="1:5" ht="15" customHeight="1" x14ac:dyDescent="0.25">
      <c r="A199" s="38"/>
      <c r="B199" s="43"/>
      <c r="C199" s="43"/>
      <c r="D199" s="43"/>
      <c r="E199" s="43"/>
    </row>
    <row r="200" spans="1:5" ht="15" customHeight="1" x14ac:dyDescent="0.25">
      <c r="A200" s="38" t="s">
        <v>95</v>
      </c>
      <c r="B200" s="43"/>
      <c r="C200" s="43"/>
      <c r="D200" s="43"/>
      <c r="E200" s="43"/>
    </row>
    <row r="201" spans="1:5" ht="15" customHeight="1" x14ac:dyDescent="0.2">
      <c r="A201" s="201" t="s">
        <v>45</v>
      </c>
      <c r="B201" s="201"/>
      <c r="C201" s="201"/>
      <c r="D201" s="201"/>
      <c r="E201" s="201"/>
    </row>
    <row r="202" spans="1:5" ht="15" customHeight="1" x14ac:dyDescent="0.2">
      <c r="A202" s="202" t="s">
        <v>558</v>
      </c>
      <c r="B202" s="202"/>
      <c r="C202" s="202"/>
      <c r="D202" s="202"/>
      <c r="E202" s="202"/>
    </row>
    <row r="203" spans="1:5" ht="15" customHeight="1" x14ac:dyDescent="0.2">
      <c r="A203" s="202"/>
      <c r="B203" s="202"/>
      <c r="C203" s="202"/>
      <c r="D203" s="202"/>
      <c r="E203" s="202"/>
    </row>
    <row r="204" spans="1:5" ht="15" customHeight="1" x14ac:dyDescent="0.2">
      <c r="A204" s="202"/>
      <c r="B204" s="202"/>
      <c r="C204" s="202"/>
      <c r="D204" s="202"/>
      <c r="E204" s="202"/>
    </row>
    <row r="205" spans="1:5" ht="15" customHeight="1" x14ac:dyDescent="0.2">
      <c r="A205" s="202"/>
      <c r="B205" s="202"/>
      <c r="C205" s="202"/>
      <c r="D205" s="202"/>
      <c r="E205" s="202"/>
    </row>
    <row r="206" spans="1:5" ht="15" customHeight="1" x14ac:dyDescent="0.2">
      <c r="A206" s="202"/>
      <c r="B206" s="202"/>
      <c r="C206" s="202"/>
      <c r="D206" s="202"/>
      <c r="E206" s="202"/>
    </row>
    <row r="207" spans="1:5" ht="15" customHeight="1" x14ac:dyDescent="0.2">
      <c r="A207" s="202"/>
      <c r="B207" s="202"/>
      <c r="C207" s="202"/>
      <c r="D207" s="202"/>
      <c r="E207" s="202"/>
    </row>
    <row r="208" spans="1:5" ht="15" customHeight="1" x14ac:dyDescent="0.2">
      <c r="A208" s="202"/>
      <c r="B208" s="202"/>
      <c r="C208" s="202"/>
      <c r="D208" s="202"/>
      <c r="E208" s="202"/>
    </row>
    <row r="209" spans="1:5" ht="15" customHeight="1" x14ac:dyDescent="0.2">
      <c r="A209" s="108"/>
      <c r="B209" s="108"/>
      <c r="C209" s="108"/>
      <c r="D209" s="108"/>
      <c r="E209" s="108"/>
    </row>
    <row r="210" spans="1:5" ht="15" customHeight="1" x14ac:dyDescent="0.2">
      <c r="A210" s="108"/>
      <c r="B210" s="108"/>
      <c r="C210" s="108"/>
      <c r="D210" s="108"/>
      <c r="E210" s="108"/>
    </row>
    <row r="211" spans="1:5" ht="15" customHeight="1" x14ac:dyDescent="0.25">
      <c r="A211" s="40" t="s">
        <v>1</v>
      </c>
      <c r="B211" s="41"/>
      <c r="C211" s="41"/>
      <c r="D211" s="41"/>
      <c r="E211" s="41"/>
    </row>
    <row r="212" spans="1:5" ht="15" customHeight="1" x14ac:dyDescent="0.2">
      <c r="A212" s="42" t="s">
        <v>47</v>
      </c>
      <c r="E212" t="s">
        <v>48</v>
      </c>
    </row>
    <row r="213" spans="1:5" ht="15" customHeight="1" x14ac:dyDescent="0.25">
      <c r="B213" s="40"/>
      <c r="C213" s="41"/>
      <c r="D213" s="41"/>
      <c r="E213" s="44"/>
    </row>
    <row r="214" spans="1:5" ht="15" customHeight="1" x14ac:dyDescent="0.2">
      <c r="A214" s="45"/>
      <c r="B214" s="45"/>
      <c r="C214" s="46" t="s">
        <v>49</v>
      </c>
      <c r="D214" s="47" t="s">
        <v>50</v>
      </c>
      <c r="E214" s="65" t="s">
        <v>51</v>
      </c>
    </row>
    <row r="215" spans="1:5" ht="15" customHeight="1" x14ac:dyDescent="0.2">
      <c r="A215" s="67"/>
      <c r="B215" s="109"/>
      <c r="C215" s="68"/>
      <c r="D215" s="101" t="s">
        <v>91</v>
      </c>
      <c r="E215" s="90">
        <f>60840+15333.12</f>
        <v>76173.119999999995</v>
      </c>
    </row>
    <row r="216" spans="1:5" ht="15" customHeight="1" x14ac:dyDescent="0.2">
      <c r="A216" s="67"/>
      <c r="B216" s="109"/>
      <c r="C216" s="71" t="s">
        <v>53</v>
      </c>
      <c r="D216" s="92"/>
      <c r="E216" s="93">
        <f>SUM(E215:E215)</f>
        <v>76173.119999999995</v>
      </c>
    </row>
    <row r="217" spans="1:5" ht="15" customHeight="1" x14ac:dyDescent="0.2"/>
    <row r="218" spans="1:5" ht="15" customHeight="1" x14ac:dyDescent="0.25">
      <c r="A218" s="58" t="s">
        <v>16</v>
      </c>
      <c r="B218" s="60"/>
      <c r="C218" s="60"/>
      <c r="D218" s="43"/>
      <c r="E218" s="43"/>
    </row>
    <row r="219" spans="1:5" ht="15" customHeight="1" x14ac:dyDescent="0.2">
      <c r="A219" s="61" t="s">
        <v>73</v>
      </c>
      <c r="B219" s="41"/>
      <c r="C219" s="41"/>
      <c r="D219" s="41"/>
      <c r="E219" s="83" t="s">
        <v>96</v>
      </c>
    </row>
    <row r="220" spans="1:5" ht="15" customHeight="1" x14ac:dyDescent="0.2">
      <c r="A220" s="62"/>
      <c r="B220" s="110"/>
      <c r="C220" s="60"/>
      <c r="D220" s="62"/>
      <c r="E220" s="111"/>
    </row>
    <row r="221" spans="1:5" ht="15" customHeight="1" x14ac:dyDescent="0.2">
      <c r="B221" s="45"/>
      <c r="C221" s="65" t="s">
        <v>49</v>
      </c>
      <c r="D221" s="77" t="s">
        <v>54</v>
      </c>
      <c r="E221" s="65" t="s">
        <v>51</v>
      </c>
    </row>
    <row r="222" spans="1:5" ht="15" customHeight="1" x14ac:dyDescent="0.2">
      <c r="B222" s="112"/>
      <c r="C222" s="68">
        <v>2212</v>
      </c>
      <c r="D222" s="69" t="s">
        <v>93</v>
      </c>
      <c r="E222" s="90">
        <f>14481.28+851.84+57460+3380</f>
        <v>76173.119999999995</v>
      </c>
    </row>
    <row r="223" spans="1:5" ht="15" customHeight="1" x14ac:dyDescent="0.2">
      <c r="B223" s="107"/>
      <c r="C223" s="71" t="s">
        <v>53</v>
      </c>
      <c r="D223" s="113"/>
      <c r="E223" s="114">
        <f>SUM(E222:E222)</f>
        <v>76173.119999999995</v>
      </c>
    </row>
    <row r="224" spans="1:5" ht="15" customHeight="1" x14ac:dyDescent="0.25">
      <c r="A224" s="38"/>
      <c r="B224" s="43"/>
      <c r="C224" s="43"/>
      <c r="D224" s="43"/>
      <c r="E224" s="43"/>
    </row>
    <row r="225" spans="1:5" ht="15" customHeight="1" x14ac:dyDescent="0.25">
      <c r="A225" s="38"/>
      <c r="B225" s="43"/>
      <c r="C225" s="43"/>
      <c r="D225" s="43"/>
      <c r="E225" s="43"/>
    </row>
    <row r="226" spans="1:5" ht="15" customHeight="1" x14ac:dyDescent="0.25">
      <c r="A226" s="38" t="s">
        <v>97</v>
      </c>
      <c r="B226" s="43"/>
      <c r="C226" s="43"/>
      <c r="D226" s="43"/>
      <c r="E226" s="43"/>
    </row>
    <row r="227" spans="1:5" ht="15" customHeight="1" x14ac:dyDescent="0.2">
      <c r="A227" s="201" t="s">
        <v>45</v>
      </c>
      <c r="B227" s="201"/>
      <c r="C227" s="201"/>
      <c r="D227" s="201"/>
      <c r="E227" s="201"/>
    </row>
    <row r="228" spans="1:5" ht="15" customHeight="1" x14ac:dyDescent="0.2">
      <c r="A228" s="202" t="s">
        <v>559</v>
      </c>
      <c r="B228" s="202"/>
      <c r="C228" s="202"/>
      <c r="D228" s="202"/>
      <c r="E228" s="202"/>
    </row>
    <row r="229" spans="1:5" ht="15" customHeight="1" x14ac:dyDescent="0.2">
      <c r="A229" s="202"/>
      <c r="B229" s="202"/>
      <c r="C229" s="202"/>
      <c r="D229" s="202"/>
      <c r="E229" s="202"/>
    </row>
    <row r="230" spans="1:5" ht="15" customHeight="1" x14ac:dyDescent="0.2">
      <c r="A230" s="202"/>
      <c r="B230" s="202"/>
      <c r="C230" s="202"/>
      <c r="D230" s="202"/>
      <c r="E230" s="202"/>
    </row>
    <row r="231" spans="1:5" ht="15" customHeight="1" x14ac:dyDescent="0.2">
      <c r="A231" s="202"/>
      <c r="B231" s="202"/>
      <c r="C231" s="202"/>
      <c r="D231" s="202"/>
      <c r="E231" s="202"/>
    </row>
    <row r="232" spans="1:5" ht="15" customHeight="1" x14ac:dyDescent="0.2">
      <c r="A232" s="202"/>
      <c r="B232" s="202"/>
      <c r="C232" s="202"/>
      <c r="D232" s="202"/>
      <c r="E232" s="202"/>
    </row>
    <row r="233" spans="1:5" ht="15" customHeight="1" x14ac:dyDescent="0.2">
      <c r="A233" s="202"/>
      <c r="B233" s="202"/>
      <c r="C233" s="202"/>
      <c r="D233" s="202"/>
      <c r="E233" s="202"/>
    </row>
    <row r="234" spans="1:5" ht="15" customHeight="1" x14ac:dyDescent="0.2">
      <c r="A234" s="202"/>
      <c r="B234" s="202"/>
      <c r="C234" s="202"/>
      <c r="D234" s="202"/>
      <c r="E234" s="202"/>
    </row>
    <row r="235" spans="1:5" ht="15" customHeight="1" x14ac:dyDescent="0.2">
      <c r="A235" s="202"/>
      <c r="B235" s="202"/>
      <c r="C235" s="202"/>
      <c r="D235" s="202"/>
      <c r="E235" s="202"/>
    </row>
    <row r="236" spans="1:5" ht="15" customHeight="1" x14ac:dyDescent="0.2">
      <c r="A236" s="108"/>
      <c r="B236" s="108"/>
      <c r="C236" s="108"/>
      <c r="D236" s="108"/>
      <c r="E236" s="108"/>
    </row>
    <row r="237" spans="1:5" ht="15" customHeight="1" x14ac:dyDescent="0.25">
      <c r="A237" s="40" t="s">
        <v>1</v>
      </c>
      <c r="B237" s="41"/>
      <c r="C237" s="41"/>
      <c r="D237" s="41"/>
      <c r="E237" s="41"/>
    </row>
    <row r="238" spans="1:5" ht="15" customHeight="1" x14ac:dyDescent="0.2">
      <c r="A238" s="42" t="s">
        <v>47</v>
      </c>
      <c r="E238" t="s">
        <v>48</v>
      </c>
    </row>
    <row r="239" spans="1:5" ht="15" customHeight="1" x14ac:dyDescent="0.25">
      <c r="B239" s="40"/>
      <c r="C239" s="41"/>
      <c r="D239" s="41"/>
      <c r="E239" s="44"/>
    </row>
    <row r="240" spans="1:5" ht="15" customHeight="1" x14ac:dyDescent="0.2">
      <c r="A240" s="45"/>
      <c r="B240" s="45"/>
      <c r="C240" s="46" t="s">
        <v>49</v>
      </c>
      <c r="D240" s="47" t="s">
        <v>50</v>
      </c>
      <c r="E240" s="65" t="s">
        <v>51</v>
      </c>
    </row>
    <row r="241" spans="1:5" ht="15" customHeight="1" x14ac:dyDescent="0.2">
      <c r="A241" s="67"/>
      <c r="B241" s="109"/>
      <c r="C241" s="68"/>
      <c r="D241" s="101" t="s">
        <v>91</v>
      </c>
      <c r="E241" s="90">
        <v>2716403.25</v>
      </c>
    </row>
    <row r="242" spans="1:5" ht="15" customHeight="1" x14ac:dyDescent="0.2">
      <c r="A242" s="67"/>
      <c r="B242" s="109"/>
      <c r="C242" s="71" t="s">
        <v>53</v>
      </c>
      <c r="D242" s="92"/>
      <c r="E242" s="93">
        <f>SUM(E241:E241)</f>
        <v>2716403.25</v>
      </c>
    </row>
    <row r="243" spans="1:5" ht="15" customHeight="1" x14ac:dyDescent="0.2"/>
    <row r="244" spans="1:5" ht="15" customHeight="1" x14ac:dyDescent="0.25">
      <c r="A244" s="58" t="s">
        <v>16</v>
      </c>
      <c r="B244" s="60"/>
      <c r="C244" s="60"/>
      <c r="D244" s="43"/>
      <c r="E244" s="43"/>
    </row>
    <row r="245" spans="1:5" ht="15" customHeight="1" x14ac:dyDescent="0.2">
      <c r="A245" s="61" t="s">
        <v>73</v>
      </c>
      <c r="B245" s="41"/>
      <c r="C245" s="41"/>
      <c r="D245" s="41"/>
      <c r="E245" s="83" t="s">
        <v>96</v>
      </c>
    </row>
    <row r="246" spans="1:5" ht="15" customHeight="1" x14ac:dyDescent="0.2">
      <c r="A246" s="62"/>
      <c r="B246" s="110"/>
      <c r="C246" s="60"/>
      <c r="D246" s="62"/>
      <c r="E246" s="111"/>
    </row>
    <row r="247" spans="1:5" ht="15" customHeight="1" x14ac:dyDescent="0.2">
      <c r="B247" s="45"/>
      <c r="C247" s="65" t="s">
        <v>49</v>
      </c>
      <c r="D247" s="77" t="s">
        <v>54</v>
      </c>
      <c r="E247" s="65" t="s">
        <v>51</v>
      </c>
    </row>
    <row r="248" spans="1:5" ht="15" customHeight="1" x14ac:dyDescent="0.2">
      <c r="B248" s="112"/>
      <c r="C248" s="68">
        <v>2212</v>
      </c>
      <c r="D248" s="69" t="s">
        <v>93</v>
      </c>
      <c r="E248" s="90">
        <f>2565491.96+150911.29</f>
        <v>2716403.25</v>
      </c>
    </row>
    <row r="249" spans="1:5" ht="15" customHeight="1" x14ac:dyDescent="0.2">
      <c r="B249" s="107"/>
      <c r="C249" s="71" t="s">
        <v>53</v>
      </c>
      <c r="D249" s="113"/>
      <c r="E249" s="93">
        <f>SUM(E248:E248)</f>
        <v>2716403.25</v>
      </c>
    </row>
    <row r="250" spans="1:5" ht="15" customHeight="1" x14ac:dyDescent="0.25">
      <c r="A250" s="38"/>
      <c r="B250" s="43"/>
      <c r="C250" s="43"/>
      <c r="D250" s="43"/>
      <c r="E250" s="43"/>
    </row>
    <row r="251" spans="1:5" ht="15" customHeight="1" x14ac:dyDescent="0.25">
      <c r="A251" s="38"/>
      <c r="B251" s="43"/>
      <c r="C251" s="43"/>
      <c r="D251" s="43"/>
      <c r="E251" s="43"/>
    </row>
    <row r="252" spans="1:5" ht="15" customHeight="1" x14ac:dyDescent="0.25">
      <c r="A252" s="38" t="s">
        <v>98</v>
      </c>
      <c r="B252" s="43"/>
      <c r="C252" s="43"/>
      <c r="D252" s="43"/>
      <c r="E252" s="43"/>
    </row>
    <row r="253" spans="1:5" ht="15" customHeight="1" x14ac:dyDescent="0.2">
      <c r="A253" s="201" t="s">
        <v>45</v>
      </c>
      <c r="B253" s="201"/>
      <c r="C253" s="201"/>
      <c r="D253" s="201"/>
      <c r="E253" s="201"/>
    </row>
    <row r="254" spans="1:5" ht="15" customHeight="1" x14ac:dyDescent="0.2">
      <c r="A254" s="202" t="s">
        <v>560</v>
      </c>
      <c r="B254" s="202"/>
      <c r="C254" s="202"/>
      <c r="D254" s="202"/>
      <c r="E254" s="202"/>
    </row>
    <row r="255" spans="1:5" ht="15" customHeight="1" x14ac:dyDescent="0.2">
      <c r="A255" s="202"/>
      <c r="B255" s="202"/>
      <c r="C255" s="202"/>
      <c r="D255" s="202"/>
      <c r="E255" s="202"/>
    </row>
    <row r="256" spans="1:5" ht="15" customHeight="1" x14ac:dyDescent="0.2">
      <c r="A256" s="202"/>
      <c r="B256" s="202"/>
      <c r="C256" s="202"/>
      <c r="D256" s="202"/>
      <c r="E256" s="202"/>
    </row>
    <row r="257" spans="1:5" ht="15" customHeight="1" x14ac:dyDescent="0.2">
      <c r="A257" s="202"/>
      <c r="B257" s="202"/>
      <c r="C257" s="202"/>
      <c r="D257" s="202"/>
      <c r="E257" s="202"/>
    </row>
    <row r="258" spans="1:5" ht="15" customHeight="1" x14ac:dyDescent="0.2">
      <c r="A258" s="202"/>
      <c r="B258" s="202"/>
      <c r="C258" s="202"/>
      <c r="D258" s="202"/>
      <c r="E258" s="202"/>
    </row>
    <row r="259" spans="1:5" ht="15" customHeight="1" x14ac:dyDescent="0.2">
      <c r="A259" s="202"/>
      <c r="B259" s="202"/>
      <c r="C259" s="202"/>
      <c r="D259" s="202"/>
      <c r="E259" s="202"/>
    </row>
    <row r="260" spans="1:5" ht="15" customHeight="1" x14ac:dyDescent="0.2">
      <c r="A260" s="202"/>
      <c r="B260" s="202"/>
      <c r="C260" s="202"/>
      <c r="D260" s="202"/>
      <c r="E260" s="202"/>
    </row>
    <row r="261" spans="1:5" ht="15" customHeight="1" x14ac:dyDescent="0.2">
      <c r="A261" s="108"/>
      <c r="B261" s="108"/>
      <c r="C261" s="108"/>
      <c r="D261" s="108"/>
      <c r="E261" s="108"/>
    </row>
    <row r="262" spans="1:5" ht="15" customHeight="1" x14ac:dyDescent="0.25">
      <c r="A262" s="40" t="s">
        <v>1</v>
      </c>
      <c r="B262" s="41"/>
      <c r="C262" s="41"/>
      <c r="D262" s="41"/>
      <c r="E262" s="41"/>
    </row>
    <row r="263" spans="1:5" ht="15" customHeight="1" x14ac:dyDescent="0.2">
      <c r="A263" s="42" t="s">
        <v>47</v>
      </c>
      <c r="E263" t="s">
        <v>48</v>
      </c>
    </row>
    <row r="264" spans="1:5" ht="15" customHeight="1" x14ac:dyDescent="0.25">
      <c r="B264" s="40"/>
      <c r="C264" s="41"/>
      <c r="D264" s="41"/>
      <c r="E264" s="44"/>
    </row>
    <row r="265" spans="1:5" ht="15" customHeight="1" x14ac:dyDescent="0.2">
      <c r="A265" s="45"/>
      <c r="B265" s="45"/>
      <c r="C265" s="46" t="s">
        <v>49</v>
      </c>
      <c r="D265" s="47" t="s">
        <v>50</v>
      </c>
      <c r="E265" s="65" t="s">
        <v>51</v>
      </c>
    </row>
    <row r="266" spans="1:5" ht="15" customHeight="1" x14ac:dyDescent="0.2">
      <c r="A266" s="67"/>
      <c r="B266" s="109"/>
      <c r="C266" s="68"/>
      <c r="D266" s="101" t="s">
        <v>91</v>
      </c>
      <c r="E266" s="90">
        <v>7084552.4100000001</v>
      </c>
    </row>
    <row r="267" spans="1:5" ht="15" customHeight="1" x14ac:dyDescent="0.2">
      <c r="A267" s="67"/>
      <c r="B267" s="109"/>
      <c r="C267" s="71" t="s">
        <v>53</v>
      </c>
      <c r="D267" s="92"/>
      <c r="E267" s="93">
        <f>SUM(E266:E266)</f>
        <v>7084552.4100000001</v>
      </c>
    </row>
    <row r="268" spans="1:5" ht="15" customHeight="1" x14ac:dyDescent="0.2"/>
    <row r="269" spans="1:5" ht="15" customHeight="1" x14ac:dyDescent="0.25">
      <c r="A269" s="58" t="s">
        <v>16</v>
      </c>
      <c r="B269" s="60"/>
      <c r="C269" s="60"/>
      <c r="D269" s="43"/>
      <c r="E269" s="43"/>
    </row>
    <row r="270" spans="1:5" ht="15" customHeight="1" x14ac:dyDescent="0.2">
      <c r="A270" s="61" t="s">
        <v>73</v>
      </c>
      <c r="B270" s="41"/>
      <c r="C270" s="41"/>
      <c r="D270" s="41"/>
      <c r="E270" s="83" t="s">
        <v>96</v>
      </c>
    </row>
    <row r="271" spans="1:5" ht="15" customHeight="1" x14ac:dyDescent="0.2">
      <c r="A271" s="62"/>
      <c r="B271" s="110"/>
      <c r="C271" s="60"/>
      <c r="D271" s="62"/>
      <c r="E271" s="111"/>
    </row>
    <row r="272" spans="1:5" ht="15" customHeight="1" x14ac:dyDescent="0.2">
      <c r="B272" s="45"/>
      <c r="C272" s="65" t="s">
        <v>49</v>
      </c>
      <c r="D272" s="77" t="s">
        <v>54</v>
      </c>
      <c r="E272" s="65" t="s">
        <v>51</v>
      </c>
    </row>
    <row r="273" spans="1:5" ht="15" customHeight="1" x14ac:dyDescent="0.2">
      <c r="B273" s="112"/>
      <c r="C273" s="68">
        <v>2212</v>
      </c>
      <c r="D273" s="69" t="s">
        <v>93</v>
      </c>
      <c r="E273" s="90">
        <f>6690966.16+393586.25</f>
        <v>7084552.4100000001</v>
      </c>
    </row>
    <row r="274" spans="1:5" ht="15" customHeight="1" x14ac:dyDescent="0.2">
      <c r="B274" s="107"/>
      <c r="C274" s="71" t="s">
        <v>53</v>
      </c>
      <c r="D274" s="113"/>
      <c r="E274" s="114">
        <f>SUM(E273:E273)</f>
        <v>7084552.4100000001</v>
      </c>
    </row>
    <row r="275" spans="1:5" ht="15" customHeight="1" x14ac:dyDescent="0.25">
      <c r="A275" s="38"/>
      <c r="B275" s="43"/>
      <c r="C275" s="43"/>
      <c r="D275" s="43"/>
      <c r="E275" s="43"/>
    </row>
    <row r="276" spans="1:5" ht="15" customHeight="1" x14ac:dyDescent="0.25">
      <c r="A276" s="38"/>
      <c r="B276" s="43"/>
      <c r="C276" s="43"/>
      <c r="D276" s="43"/>
      <c r="E276" s="43"/>
    </row>
    <row r="277" spans="1:5" ht="15" customHeight="1" x14ac:dyDescent="0.25">
      <c r="A277" s="38" t="s">
        <v>99</v>
      </c>
      <c r="B277" s="43"/>
      <c r="C277" s="43"/>
      <c r="D277" s="43"/>
      <c r="E277" s="43"/>
    </row>
    <row r="278" spans="1:5" ht="15" customHeight="1" x14ac:dyDescent="0.2">
      <c r="A278" s="201" t="s">
        <v>45</v>
      </c>
      <c r="B278" s="201"/>
      <c r="C278" s="201"/>
      <c r="D278" s="201"/>
      <c r="E278" s="201"/>
    </row>
    <row r="279" spans="1:5" ht="15" customHeight="1" x14ac:dyDescent="0.2">
      <c r="A279" s="202" t="s">
        <v>561</v>
      </c>
      <c r="B279" s="202"/>
      <c r="C279" s="202"/>
      <c r="D279" s="202"/>
      <c r="E279" s="202"/>
    </row>
    <row r="280" spans="1:5" ht="15" customHeight="1" x14ac:dyDescent="0.2">
      <c r="A280" s="202"/>
      <c r="B280" s="202"/>
      <c r="C280" s="202"/>
      <c r="D280" s="202"/>
      <c r="E280" s="202"/>
    </row>
    <row r="281" spans="1:5" ht="15" customHeight="1" x14ac:dyDescent="0.2">
      <c r="A281" s="202"/>
      <c r="B281" s="202"/>
      <c r="C281" s="202"/>
      <c r="D281" s="202"/>
      <c r="E281" s="202"/>
    </row>
    <row r="282" spans="1:5" ht="15" customHeight="1" x14ac:dyDescent="0.2">
      <c r="A282" s="202"/>
      <c r="B282" s="202"/>
      <c r="C282" s="202"/>
      <c r="D282" s="202"/>
      <c r="E282" s="202"/>
    </row>
    <row r="283" spans="1:5" ht="15" customHeight="1" x14ac:dyDescent="0.2">
      <c r="A283" s="202"/>
      <c r="B283" s="202"/>
      <c r="C283" s="202"/>
      <c r="D283" s="202"/>
      <c r="E283" s="202"/>
    </row>
    <row r="284" spans="1:5" ht="15" customHeight="1" x14ac:dyDescent="0.2">
      <c r="A284" s="202"/>
      <c r="B284" s="202"/>
      <c r="C284" s="202"/>
      <c r="D284" s="202"/>
      <c r="E284" s="202"/>
    </row>
    <row r="285" spans="1:5" ht="15" customHeight="1" x14ac:dyDescent="0.2">
      <c r="A285" s="202"/>
      <c r="B285" s="202"/>
      <c r="C285" s="202"/>
      <c r="D285" s="202"/>
      <c r="E285" s="202"/>
    </row>
    <row r="286" spans="1:5" ht="15" customHeight="1" x14ac:dyDescent="0.2">
      <c r="A286" s="202"/>
      <c r="B286" s="202"/>
      <c r="C286" s="202"/>
      <c r="D286" s="202"/>
      <c r="E286" s="202"/>
    </row>
    <row r="287" spans="1:5" ht="15" customHeight="1" x14ac:dyDescent="0.2">
      <c r="A287" s="108"/>
      <c r="B287" s="108"/>
      <c r="C287" s="108"/>
      <c r="D287" s="108"/>
      <c r="E287" s="108"/>
    </row>
    <row r="288" spans="1:5" ht="15" customHeight="1" x14ac:dyDescent="0.25">
      <c r="A288" s="40" t="s">
        <v>1</v>
      </c>
      <c r="B288" s="41"/>
      <c r="C288" s="41"/>
      <c r="D288" s="41"/>
      <c r="E288" s="41"/>
    </row>
    <row r="289" spans="1:5" ht="15" customHeight="1" x14ac:dyDescent="0.2">
      <c r="A289" s="42" t="s">
        <v>47</v>
      </c>
      <c r="E289" t="s">
        <v>48</v>
      </c>
    </row>
    <row r="290" spans="1:5" ht="15" customHeight="1" x14ac:dyDescent="0.25">
      <c r="B290" s="40"/>
      <c r="C290" s="41"/>
      <c r="D290" s="41"/>
      <c r="E290" s="44"/>
    </row>
    <row r="291" spans="1:5" ht="15" customHeight="1" x14ac:dyDescent="0.2">
      <c r="A291" s="45"/>
      <c r="B291" s="45"/>
      <c r="C291" s="46" t="s">
        <v>49</v>
      </c>
      <c r="D291" s="47" t="s">
        <v>50</v>
      </c>
      <c r="E291" s="65" t="s">
        <v>51</v>
      </c>
    </row>
    <row r="292" spans="1:5" ht="15" customHeight="1" x14ac:dyDescent="0.2">
      <c r="A292" s="67"/>
      <c r="B292" s="109"/>
      <c r="C292" s="68"/>
      <c r="D292" s="101" t="s">
        <v>91</v>
      </c>
      <c r="E292" s="90">
        <v>18418.349999999999</v>
      </c>
    </row>
    <row r="293" spans="1:5" ht="15" customHeight="1" x14ac:dyDescent="0.2">
      <c r="A293" s="67"/>
      <c r="B293" s="109"/>
      <c r="C293" s="71" t="s">
        <v>53</v>
      </c>
      <c r="D293" s="92"/>
      <c r="E293" s="93">
        <f>SUM(E292:E292)</f>
        <v>18418.349999999999</v>
      </c>
    </row>
    <row r="294" spans="1:5" ht="15" customHeight="1" x14ac:dyDescent="0.2"/>
    <row r="295" spans="1:5" ht="15" customHeight="1" x14ac:dyDescent="0.25">
      <c r="A295" s="58" t="s">
        <v>16</v>
      </c>
      <c r="B295" s="60"/>
      <c r="C295" s="60"/>
      <c r="D295" s="43"/>
      <c r="E295" s="43"/>
    </row>
    <row r="296" spans="1:5" ht="15" customHeight="1" x14ac:dyDescent="0.2">
      <c r="A296" s="61" t="s">
        <v>73</v>
      </c>
      <c r="B296" s="41"/>
      <c r="C296" s="41"/>
      <c r="D296" s="41"/>
      <c r="E296" s="83" t="s">
        <v>74</v>
      </c>
    </row>
    <row r="297" spans="1:5" ht="15" customHeight="1" x14ac:dyDescent="0.2">
      <c r="A297" s="62"/>
      <c r="B297" s="110"/>
      <c r="C297" s="60"/>
      <c r="D297" s="62"/>
      <c r="E297" s="111"/>
    </row>
    <row r="298" spans="1:5" ht="15" customHeight="1" x14ac:dyDescent="0.2">
      <c r="B298" s="45"/>
      <c r="C298" s="65" t="s">
        <v>49</v>
      </c>
      <c r="D298" s="77" t="s">
        <v>54</v>
      </c>
      <c r="E298" s="65" t="s">
        <v>51</v>
      </c>
    </row>
    <row r="299" spans="1:5" ht="15" customHeight="1" x14ac:dyDescent="0.2">
      <c r="B299" s="112"/>
      <c r="C299" s="68">
        <v>3122</v>
      </c>
      <c r="D299" s="69" t="s">
        <v>93</v>
      </c>
      <c r="E299" s="90">
        <v>18418.349999999999</v>
      </c>
    </row>
    <row r="300" spans="1:5" ht="15" customHeight="1" x14ac:dyDescent="0.2">
      <c r="B300" s="107"/>
      <c r="C300" s="71" t="s">
        <v>53</v>
      </c>
      <c r="D300" s="113"/>
      <c r="E300" s="114">
        <f>SUM(E299:E299)</f>
        <v>18418.349999999999</v>
      </c>
    </row>
    <row r="301" spans="1:5" ht="15" customHeight="1" x14ac:dyDescent="0.25">
      <c r="A301" s="38"/>
      <c r="B301" s="43"/>
      <c r="C301" s="43"/>
      <c r="D301" s="43"/>
      <c r="E301" s="43"/>
    </row>
    <row r="302" spans="1:5" ht="15" customHeight="1" x14ac:dyDescent="0.25">
      <c r="A302" s="38"/>
      <c r="B302" s="43"/>
      <c r="C302" s="43"/>
      <c r="D302" s="43"/>
      <c r="E302" s="43"/>
    </row>
    <row r="303" spans="1:5" ht="15" customHeight="1" x14ac:dyDescent="0.25">
      <c r="A303" s="38" t="s">
        <v>100</v>
      </c>
      <c r="B303" s="43"/>
      <c r="C303" s="43"/>
      <c r="D303" s="43"/>
      <c r="E303" s="43"/>
    </row>
    <row r="304" spans="1:5" ht="15" customHeight="1" x14ac:dyDescent="0.2">
      <c r="A304" s="201" t="s">
        <v>45</v>
      </c>
      <c r="B304" s="201"/>
      <c r="C304" s="201"/>
      <c r="D304" s="201"/>
      <c r="E304" s="201"/>
    </row>
    <row r="305" spans="1:5" ht="15" customHeight="1" x14ac:dyDescent="0.2">
      <c r="A305" s="202" t="s">
        <v>562</v>
      </c>
      <c r="B305" s="202"/>
      <c r="C305" s="202"/>
      <c r="D305" s="202"/>
      <c r="E305" s="202"/>
    </row>
    <row r="306" spans="1:5" ht="15" customHeight="1" x14ac:dyDescent="0.2">
      <c r="A306" s="202"/>
      <c r="B306" s="202"/>
      <c r="C306" s="202"/>
      <c r="D306" s="202"/>
      <c r="E306" s="202"/>
    </row>
    <row r="307" spans="1:5" ht="15" customHeight="1" x14ac:dyDescent="0.2">
      <c r="A307" s="202"/>
      <c r="B307" s="202"/>
      <c r="C307" s="202"/>
      <c r="D307" s="202"/>
      <c r="E307" s="202"/>
    </row>
    <row r="308" spans="1:5" ht="15" customHeight="1" x14ac:dyDescent="0.2">
      <c r="A308" s="202"/>
      <c r="B308" s="202"/>
      <c r="C308" s="202"/>
      <c r="D308" s="202"/>
      <c r="E308" s="202"/>
    </row>
    <row r="309" spans="1:5" ht="15" customHeight="1" x14ac:dyDescent="0.2">
      <c r="A309" s="202"/>
      <c r="B309" s="202"/>
      <c r="C309" s="202"/>
      <c r="D309" s="202"/>
      <c r="E309" s="202"/>
    </row>
    <row r="310" spans="1:5" ht="15" customHeight="1" x14ac:dyDescent="0.2">
      <c r="A310" s="202"/>
      <c r="B310" s="202"/>
      <c r="C310" s="202"/>
      <c r="D310" s="202"/>
      <c r="E310" s="202"/>
    </row>
    <row r="311" spans="1:5" ht="15" customHeight="1" x14ac:dyDescent="0.2">
      <c r="A311" s="202"/>
      <c r="B311" s="202"/>
      <c r="C311" s="202"/>
      <c r="D311" s="202"/>
      <c r="E311" s="202"/>
    </row>
    <row r="312" spans="1:5" ht="15" customHeight="1" x14ac:dyDescent="0.2">
      <c r="A312" s="108"/>
      <c r="B312" s="108"/>
      <c r="C312" s="108"/>
      <c r="D312" s="108"/>
      <c r="E312" s="108"/>
    </row>
    <row r="313" spans="1:5" ht="15" customHeight="1" x14ac:dyDescent="0.2">
      <c r="A313" s="108"/>
      <c r="B313" s="108"/>
      <c r="C313" s="108"/>
      <c r="D313" s="108"/>
      <c r="E313" s="108"/>
    </row>
    <row r="314" spans="1:5" ht="15" customHeight="1" x14ac:dyDescent="0.25">
      <c r="A314" s="40" t="s">
        <v>1</v>
      </c>
      <c r="B314" s="41"/>
      <c r="C314" s="41"/>
      <c r="D314" s="41"/>
      <c r="E314" s="41"/>
    </row>
    <row r="315" spans="1:5" ht="15" customHeight="1" x14ac:dyDescent="0.2">
      <c r="A315" s="42" t="s">
        <v>47</v>
      </c>
      <c r="E315" t="s">
        <v>48</v>
      </c>
    </row>
    <row r="316" spans="1:5" ht="15" customHeight="1" x14ac:dyDescent="0.25">
      <c r="B316" s="40"/>
      <c r="C316" s="41"/>
      <c r="D316" s="41"/>
      <c r="E316" s="44"/>
    </row>
    <row r="317" spans="1:5" ht="15" customHeight="1" x14ac:dyDescent="0.2">
      <c r="A317" s="45"/>
      <c r="B317" s="45"/>
      <c r="C317" s="46" t="s">
        <v>49</v>
      </c>
      <c r="D317" s="47" t="s">
        <v>50</v>
      </c>
      <c r="E317" s="65" t="s">
        <v>51</v>
      </c>
    </row>
    <row r="318" spans="1:5" ht="15" customHeight="1" x14ac:dyDescent="0.2">
      <c r="A318" s="67"/>
      <c r="B318" s="109"/>
      <c r="C318" s="68"/>
      <c r="D318" s="101" t="s">
        <v>91</v>
      </c>
      <c r="E318" s="90">
        <v>758158.56</v>
      </c>
    </row>
    <row r="319" spans="1:5" ht="15" customHeight="1" x14ac:dyDescent="0.2">
      <c r="A319" s="67"/>
      <c r="B319" s="109"/>
      <c r="C319" s="71" t="s">
        <v>53</v>
      </c>
      <c r="D319" s="92"/>
      <c r="E319" s="93">
        <f>SUM(E318:E318)</f>
        <v>758158.56</v>
      </c>
    </row>
    <row r="320" spans="1:5" ht="15" customHeight="1" x14ac:dyDescent="0.2"/>
    <row r="321" spans="1:5" ht="15" customHeight="1" x14ac:dyDescent="0.25">
      <c r="A321" s="58" t="s">
        <v>16</v>
      </c>
      <c r="B321" s="60"/>
      <c r="C321" s="60"/>
      <c r="D321" s="43"/>
      <c r="E321" s="43"/>
    </row>
    <row r="322" spans="1:5" ht="15" customHeight="1" x14ac:dyDescent="0.2">
      <c r="A322" s="61" t="s">
        <v>73</v>
      </c>
      <c r="B322" s="41"/>
      <c r="C322" s="41"/>
      <c r="D322" s="41"/>
      <c r="E322" s="83" t="s">
        <v>74</v>
      </c>
    </row>
    <row r="323" spans="1:5" ht="15" customHeight="1" x14ac:dyDescent="0.2">
      <c r="A323" s="62"/>
      <c r="B323" s="110"/>
      <c r="C323" s="60"/>
      <c r="D323" s="62"/>
      <c r="E323" s="111"/>
    </row>
    <row r="324" spans="1:5" ht="15" customHeight="1" x14ac:dyDescent="0.2">
      <c r="B324" s="45"/>
      <c r="C324" s="65" t="s">
        <v>49</v>
      </c>
      <c r="D324" s="77" t="s">
        <v>54</v>
      </c>
      <c r="E324" s="65" t="s">
        <v>51</v>
      </c>
    </row>
    <row r="325" spans="1:5" ht="15" customHeight="1" x14ac:dyDescent="0.2">
      <c r="B325" s="112"/>
      <c r="C325" s="68">
        <v>4357</v>
      </c>
      <c r="D325" s="69" t="s">
        <v>61</v>
      </c>
      <c r="E325" s="90">
        <f>638242.9+37543.7</f>
        <v>675786.6</v>
      </c>
    </row>
    <row r="326" spans="1:5" ht="15" customHeight="1" x14ac:dyDescent="0.2">
      <c r="B326" s="112"/>
      <c r="C326" s="68">
        <v>4357</v>
      </c>
      <c r="D326" s="69" t="s">
        <v>93</v>
      </c>
      <c r="E326" s="90">
        <f>77795.74+4576.22</f>
        <v>82371.960000000006</v>
      </c>
    </row>
    <row r="327" spans="1:5" ht="15" customHeight="1" x14ac:dyDescent="0.2">
      <c r="B327" s="107"/>
      <c r="C327" s="71" t="s">
        <v>53</v>
      </c>
      <c r="D327" s="113"/>
      <c r="E327" s="114">
        <f>SUM(E325:E326)</f>
        <v>758158.55999999994</v>
      </c>
    </row>
    <row r="328" spans="1:5" ht="15" customHeight="1" x14ac:dyDescent="0.25">
      <c r="A328" s="38"/>
      <c r="B328" s="43"/>
      <c r="C328" s="43"/>
      <c r="D328" s="43"/>
      <c r="E328" s="43"/>
    </row>
    <row r="329" spans="1:5" ht="15" customHeight="1" x14ac:dyDescent="0.25">
      <c r="A329" s="38"/>
      <c r="B329" s="43"/>
      <c r="C329" s="43"/>
      <c r="D329" s="43"/>
      <c r="E329" s="43"/>
    </row>
    <row r="330" spans="1:5" ht="15" customHeight="1" x14ac:dyDescent="0.25">
      <c r="A330" s="38" t="s">
        <v>101</v>
      </c>
      <c r="B330" s="43"/>
      <c r="C330" s="43"/>
      <c r="D330" s="43"/>
      <c r="E330" s="43"/>
    </row>
    <row r="331" spans="1:5" ht="15" customHeight="1" x14ac:dyDescent="0.2">
      <c r="A331" s="201" t="s">
        <v>45</v>
      </c>
      <c r="B331" s="201"/>
      <c r="C331" s="201"/>
      <c r="D331" s="201"/>
      <c r="E331" s="201"/>
    </row>
    <row r="332" spans="1:5" ht="15" customHeight="1" x14ac:dyDescent="0.2">
      <c r="A332" s="202" t="s">
        <v>563</v>
      </c>
      <c r="B332" s="202"/>
      <c r="C332" s="202"/>
      <c r="D332" s="202"/>
      <c r="E332" s="202"/>
    </row>
    <row r="333" spans="1:5" ht="15" customHeight="1" x14ac:dyDescent="0.2">
      <c r="A333" s="202"/>
      <c r="B333" s="202"/>
      <c r="C333" s="202"/>
      <c r="D333" s="202"/>
      <c r="E333" s="202"/>
    </row>
    <row r="334" spans="1:5" ht="15" customHeight="1" x14ac:dyDescent="0.2">
      <c r="A334" s="202"/>
      <c r="B334" s="202"/>
      <c r="C334" s="202"/>
      <c r="D334" s="202"/>
      <c r="E334" s="202"/>
    </row>
    <row r="335" spans="1:5" ht="15" customHeight="1" x14ac:dyDescent="0.2">
      <c r="A335" s="202"/>
      <c r="B335" s="202"/>
      <c r="C335" s="202"/>
      <c r="D335" s="202"/>
      <c r="E335" s="202"/>
    </row>
    <row r="336" spans="1:5" ht="15" customHeight="1" x14ac:dyDescent="0.2">
      <c r="A336" s="202"/>
      <c r="B336" s="202"/>
      <c r="C336" s="202"/>
      <c r="D336" s="202"/>
      <c r="E336" s="202"/>
    </row>
    <row r="337" spans="1:5" ht="15" customHeight="1" x14ac:dyDescent="0.2">
      <c r="A337" s="202"/>
      <c r="B337" s="202"/>
      <c r="C337" s="202"/>
      <c r="D337" s="202"/>
      <c r="E337" s="202"/>
    </row>
    <row r="338" spans="1:5" ht="15" customHeight="1" x14ac:dyDescent="0.2">
      <c r="A338" s="202"/>
      <c r="B338" s="202"/>
      <c r="C338" s="202"/>
      <c r="D338" s="202"/>
      <c r="E338" s="202"/>
    </row>
    <row r="339" spans="1:5" ht="15" customHeight="1" x14ac:dyDescent="0.2">
      <c r="A339" s="202"/>
      <c r="B339" s="202"/>
      <c r="C339" s="202"/>
      <c r="D339" s="202"/>
      <c r="E339" s="202"/>
    </row>
    <row r="340" spans="1:5" ht="15" customHeight="1" x14ac:dyDescent="0.2">
      <c r="A340" s="202"/>
      <c r="B340" s="202"/>
      <c r="C340" s="202"/>
      <c r="D340" s="202"/>
      <c r="E340" s="202"/>
    </row>
    <row r="341" spans="1:5" ht="15" customHeight="1" x14ac:dyDescent="0.2">
      <c r="A341" s="202"/>
      <c r="B341" s="202"/>
      <c r="C341" s="202"/>
      <c r="D341" s="202"/>
      <c r="E341" s="202"/>
    </row>
    <row r="342" spans="1:5" ht="15" customHeight="1" x14ac:dyDescent="0.2">
      <c r="A342" s="108"/>
      <c r="B342" s="108"/>
      <c r="C342" s="108"/>
      <c r="D342" s="108"/>
      <c r="E342" s="108"/>
    </row>
    <row r="343" spans="1:5" ht="15" customHeight="1" x14ac:dyDescent="0.25">
      <c r="A343" s="40" t="s">
        <v>1</v>
      </c>
      <c r="B343" s="41"/>
      <c r="C343" s="41"/>
      <c r="D343" s="41"/>
      <c r="E343" s="41"/>
    </row>
    <row r="344" spans="1:5" ht="15" customHeight="1" x14ac:dyDescent="0.2">
      <c r="A344" s="42" t="s">
        <v>47</v>
      </c>
      <c r="E344" t="s">
        <v>48</v>
      </c>
    </row>
    <row r="345" spans="1:5" ht="15" customHeight="1" x14ac:dyDescent="0.25">
      <c r="B345" s="40"/>
      <c r="C345" s="41"/>
      <c r="D345" s="41"/>
      <c r="E345" s="44"/>
    </row>
    <row r="346" spans="1:5" ht="15" customHeight="1" x14ac:dyDescent="0.2">
      <c r="A346" s="45"/>
      <c r="B346" s="45"/>
      <c r="C346" s="46" t="s">
        <v>49</v>
      </c>
      <c r="D346" s="47" t="s">
        <v>50</v>
      </c>
      <c r="E346" s="65" t="s">
        <v>51</v>
      </c>
    </row>
    <row r="347" spans="1:5" ht="15" customHeight="1" x14ac:dyDescent="0.2">
      <c r="A347" s="67"/>
      <c r="B347" s="109"/>
      <c r="C347" s="68"/>
      <c r="D347" s="101" t="s">
        <v>91</v>
      </c>
      <c r="E347" s="90">
        <v>25242.22</v>
      </c>
    </row>
    <row r="348" spans="1:5" ht="15" customHeight="1" x14ac:dyDescent="0.2">
      <c r="A348" s="67"/>
      <c r="B348" s="109"/>
      <c r="C348" s="71" t="s">
        <v>53</v>
      </c>
      <c r="D348" s="92"/>
      <c r="E348" s="93">
        <f>SUM(E347:E347)</f>
        <v>25242.22</v>
      </c>
    </row>
    <row r="349" spans="1:5" ht="15" customHeight="1" x14ac:dyDescent="0.2"/>
    <row r="350" spans="1:5" ht="15" customHeight="1" x14ac:dyDescent="0.25">
      <c r="A350" s="58" t="s">
        <v>16</v>
      </c>
      <c r="B350" s="60"/>
      <c r="C350" s="60"/>
      <c r="D350" s="43"/>
      <c r="E350" s="43"/>
    </row>
    <row r="351" spans="1:5" ht="15" customHeight="1" x14ac:dyDescent="0.2">
      <c r="A351" s="61" t="s">
        <v>73</v>
      </c>
      <c r="B351" s="41"/>
      <c r="C351" s="41"/>
      <c r="D351" s="41"/>
      <c r="E351" s="83" t="s">
        <v>74</v>
      </c>
    </row>
    <row r="352" spans="1:5" ht="15" customHeight="1" x14ac:dyDescent="0.2">
      <c r="A352" s="62"/>
      <c r="B352" s="110"/>
      <c r="C352" s="60"/>
      <c r="D352" s="62"/>
      <c r="E352" s="111"/>
    </row>
    <row r="353" spans="1:5" ht="15" customHeight="1" x14ac:dyDescent="0.2">
      <c r="B353" s="45"/>
      <c r="C353" s="65" t="s">
        <v>49</v>
      </c>
      <c r="D353" s="77" t="s">
        <v>54</v>
      </c>
      <c r="E353" s="65" t="s">
        <v>51</v>
      </c>
    </row>
    <row r="354" spans="1:5" ht="15" customHeight="1" x14ac:dyDescent="0.2">
      <c r="B354" s="112"/>
      <c r="C354" s="68">
        <v>3113</v>
      </c>
      <c r="D354" s="69" t="s">
        <v>93</v>
      </c>
      <c r="E354" s="90">
        <f>20747.45+4494.77</f>
        <v>25242.22</v>
      </c>
    </row>
    <row r="355" spans="1:5" ht="15" customHeight="1" x14ac:dyDescent="0.2">
      <c r="B355" s="107"/>
      <c r="C355" s="71" t="s">
        <v>53</v>
      </c>
      <c r="D355" s="113"/>
      <c r="E355" s="114">
        <f>SUM(E354:E354)</f>
        <v>25242.22</v>
      </c>
    </row>
    <row r="356" spans="1:5" ht="15" customHeight="1" x14ac:dyDescent="0.25">
      <c r="A356" s="38"/>
      <c r="B356" s="43"/>
      <c r="C356" s="43"/>
      <c r="D356" s="43"/>
      <c r="E356" s="43"/>
    </row>
    <row r="357" spans="1:5" ht="15" customHeight="1" x14ac:dyDescent="0.25">
      <c r="A357" s="38"/>
      <c r="B357" s="43"/>
      <c r="C357" s="43"/>
      <c r="D357" s="43"/>
      <c r="E357" s="43"/>
    </row>
    <row r="358" spans="1:5" ht="15" customHeight="1" x14ac:dyDescent="0.25">
      <c r="A358" s="38"/>
      <c r="B358" s="43"/>
      <c r="C358" s="43"/>
      <c r="D358" s="43"/>
      <c r="E358" s="43"/>
    </row>
    <row r="359" spans="1:5" ht="15" customHeight="1" x14ac:dyDescent="0.25">
      <c r="A359" s="38"/>
      <c r="B359" s="43"/>
      <c r="C359" s="43"/>
      <c r="D359" s="43"/>
      <c r="E359" s="43"/>
    </row>
    <row r="360" spans="1:5" ht="15" customHeight="1" x14ac:dyDescent="0.25">
      <c r="A360" s="38"/>
      <c r="B360" s="43"/>
      <c r="C360" s="43"/>
      <c r="D360" s="43"/>
      <c r="E360" s="43"/>
    </row>
    <row r="361" spans="1:5" ht="15" customHeight="1" x14ac:dyDescent="0.25">
      <c r="A361" s="38"/>
      <c r="B361" s="43"/>
      <c r="C361" s="43"/>
      <c r="D361" s="43"/>
      <c r="E361" s="43"/>
    </row>
    <row r="362" spans="1:5" ht="15" customHeight="1" x14ac:dyDescent="0.25">
      <c r="A362" s="38"/>
      <c r="B362" s="43"/>
      <c r="C362" s="43"/>
      <c r="D362" s="43"/>
      <c r="E362" s="43"/>
    </row>
    <row r="363" spans="1:5" ht="15" customHeight="1" x14ac:dyDescent="0.25">
      <c r="A363" s="38"/>
      <c r="B363" s="43"/>
      <c r="C363" s="43"/>
      <c r="D363" s="43"/>
      <c r="E363" s="43"/>
    </row>
    <row r="364" spans="1:5" ht="15" customHeight="1" x14ac:dyDescent="0.25">
      <c r="A364" s="38"/>
      <c r="B364" s="43"/>
      <c r="C364" s="43"/>
      <c r="D364" s="43"/>
      <c r="E364" s="43"/>
    </row>
    <row r="365" spans="1:5" ht="15" customHeight="1" x14ac:dyDescent="0.25">
      <c r="A365" s="38"/>
      <c r="B365" s="43"/>
      <c r="C365" s="43"/>
      <c r="D365" s="43"/>
      <c r="E365" s="43"/>
    </row>
    <row r="366" spans="1:5" ht="15" customHeight="1" x14ac:dyDescent="0.25">
      <c r="A366" s="38" t="s">
        <v>102</v>
      </c>
      <c r="B366" s="43"/>
      <c r="C366" s="43"/>
      <c r="D366" s="43"/>
      <c r="E366" s="43"/>
    </row>
    <row r="367" spans="1:5" ht="15" customHeight="1" x14ac:dyDescent="0.2">
      <c r="A367" s="201" t="s">
        <v>45</v>
      </c>
      <c r="B367" s="201"/>
      <c r="C367" s="201"/>
      <c r="D367" s="201"/>
      <c r="E367" s="201"/>
    </row>
    <row r="368" spans="1:5" ht="15" customHeight="1" x14ac:dyDescent="0.2">
      <c r="A368" s="202" t="s">
        <v>564</v>
      </c>
      <c r="B368" s="202"/>
      <c r="C368" s="202"/>
      <c r="D368" s="202"/>
      <c r="E368" s="202"/>
    </row>
    <row r="369" spans="1:5" ht="15" customHeight="1" x14ac:dyDescent="0.2">
      <c r="A369" s="202"/>
      <c r="B369" s="202"/>
      <c r="C369" s="202"/>
      <c r="D369" s="202"/>
      <c r="E369" s="202"/>
    </row>
    <row r="370" spans="1:5" ht="15" customHeight="1" x14ac:dyDescent="0.2">
      <c r="A370" s="202"/>
      <c r="B370" s="202"/>
      <c r="C370" s="202"/>
      <c r="D370" s="202"/>
      <c r="E370" s="202"/>
    </row>
    <row r="371" spans="1:5" ht="15" customHeight="1" x14ac:dyDescent="0.2">
      <c r="A371" s="202"/>
      <c r="B371" s="202"/>
      <c r="C371" s="202"/>
      <c r="D371" s="202"/>
      <c r="E371" s="202"/>
    </row>
    <row r="372" spans="1:5" ht="15" customHeight="1" x14ac:dyDescent="0.2">
      <c r="A372" s="202"/>
      <c r="B372" s="202"/>
      <c r="C372" s="202"/>
      <c r="D372" s="202"/>
      <c r="E372" s="202"/>
    </row>
    <row r="373" spans="1:5" ht="15" customHeight="1" x14ac:dyDescent="0.2">
      <c r="A373" s="202"/>
      <c r="B373" s="202"/>
      <c r="C373" s="202"/>
      <c r="D373" s="202"/>
      <c r="E373" s="202"/>
    </row>
    <row r="374" spans="1:5" ht="15" customHeight="1" x14ac:dyDescent="0.2">
      <c r="A374" s="202"/>
      <c r="B374" s="202"/>
      <c r="C374" s="202"/>
      <c r="D374" s="202"/>
      <c r="E374" s="202"/>
    </row>
    <row r="375" spans="1:5" ht="15" customHeight="1" x14ac:dyDescent="0.2">
      <c r="A375" s="202"/>
      <c r="B375" s="202"/>
      <c r="C375" s="202"/>
      <c r="D375" s="202"/>
      <c r="E375" s="202"/>
    </row>
    <row r="376" spans="1:5" ht="15" customHeight="1" x14ac:dyDescent="0.2">
      <c r="A376" s="202"/>
      <c r="B376" s="202"/>
      <c r="C376" s="202"/>
      <c r="D376" s="202"/>
      <c r="E376" s="202"/>
    </row>
    <row r="377" spans="1:5" ht="15" customHeight="1" x14ac:dyDescent="0.2">
      <c r="A377" s="202"/>
      <c r="B377" s="202"/>
      <c r="C377" s="202"/>
      <c r="D377" s="202"/>
      <c r="E377" s="202"/>
    </row>
    <row r="378" spans="1:5" ht="15" customHeight="1" x14ac:dyDescent="0.2">
      <c r="A378" s="202"/>
      <c r="B378" s="202"/>
      <c r="C378" s="202"/>
      <c r="D378" s="202"/>
      <c r="E378" s="202"/>
    </row>
    <row r="379" spans="1:5" ht="15" customHeight="1" x14ac:dyDescent="0.2">
      <c r="A379" s="202"/>
      <c r="B379" s="202"/>
      <c r="C379" s="202"/>
      <c r="D379" s="202"/>
      <c r="E379" s="202"/>
    </row>
    <row r="380" spans="1:5" ht="15" customHeight="1" x14ac:dyDescent="0.2">
      <c r="A380" s="202"/>
      <c r="B380" s="202"/>
      <c r="C380" s="202"/>
      <c r="D380" s="202"/>
      <c r="E380" s="202"/>
    </row>
    <row r="381" spans="1:5" ht="15" customHeight="1" x14ac:dyDescent="0.2">
      <c r="A381" s="108"/>
      <c r="B381" s="108"/>
      <c r="C381" s="108"/>
      <c r="D381" s="108"/>
      <c r="E381" s="108"/>
    </row>
    <row r="382" spans="1:5" ht="15" customHeight="1" x14ac:dyDescent="0.25">
      <c r="A382" s="40" t="s">
        <v>1</v>
      </c>
      <c r="B382" s="41"/>
      <c r="C382" s="41"/>
      <c r="D382" s="41"/>
      <c r="E382" s="41"/>
    </row>
    <row r="383" spans="1:5" ht="15" customHeight="1" x14ac:dyDescent="0.2">
      <c r="A383" s="42" t="s">
        <v>47</v>
      </c>
      <c r="E383" t="s">
        <v>48</v>
      </c>
    </row>
    <row r="384" spans="1:5" ht="15" customHeight="1" x14ac:dyDescent="0.25">
      <c r="B384" s="40"/>
      <c r="C384" s="41"/>
      <c r="D384" s="41"/>
      <c r="E384" s="44"/>
    </row>
    <row r="385" spans="1:5" ht="15" customHeight="1" x14ac:dyDescent="0.2">
      <c r="A385" s="45"/>
      <c r="B385" s="45"/>
      <c r="C385" s="46" t="s">
        <v>49</v>
      </c>
      <c r="D385" s="47" t="s">
        <v>50</v>
      </c>
      <c r="E385" s="65" t="s">
        <v>51</v>
      </c>
    </row>
    <row r="386" spans="1:5" ht="15" customHeight="1" x14ac:dyDescent="0.2">
      <c r="A386" s="67"/>
      <c r="B386" s="109"/>
      <c r="C386" s="68"/>
      <c r="D386" s="101" t="s">
        <v>91</v>
      </c>
      <c r="E386" s="90">
        <f>14206+14206+14206+14206+1228558.87+523927.78</f>
        <v>1809310.6500000001</v>
      </c>
    </row>
    <row r="387" spans="1:5" ht="15" customHeight="1" x14ac:dyDescent="0.2">
      <c r="A387" s="67"/>
      <c r="B387" s="109"/>
      <c r="C387" s="71" t="s">
        <v>53</v>
      </c>
      <c r="D387" s="92"/>
      <c r="E387" s="93">
        <f>SUM(E386:E386)</f>
        <v>1809310.6500000001</v>
      </c>
    </row>
    <row r="388" spans="1:5" ht="15" customHeight="1" x14ac:dyDescent="0.2"/>
    <row r="389" spans="1:5" ht="15" customHeight="1" x14ac:dyDescent="0.25">
      <c r="A389" s="58" t="s">
        <v>16</v>
      </c>
      <c r="B389" s="60"/>
      <c r="C389" s="60"/>
      <c r="D389" s="43"/>
      <c r="E389" s="43"/>
    </row>
    <row r="390" spans="1:5" ht="15" customHeight="1" x14ac:dyDescent="0.2">
      <c r="A390" s="61" t="s">
        <v>73</v>
      </c>
      <c r="B390" s="41"/>
      <c r="C390" s="41"/>
      <c r="D390" s="41"/>
      <c r="E390" s="83" t="s">
        <v>74</v>
      </c>
    </row>
    <row r="391" spans="1:5" ht="15" customHeight="1" x14ac:dyDescent="0.2">
      <c r="A391" s="62"/>
      <c r="B391" s="110"/>
      <c r="C391" s="60"/>
      <c r="D391" s="62"/>
      <c r="E391" s="111"/>
    </row>
    <row r="392" spans="1:5" ht="15" customHeight="1" x14ac:dyDescent="0.2">
      <c r="B392" s="45"/>
      <c r="C392" s="65" t="s">
        <v>49</v>
      </c>
      <c r="D392" s="77" t="s">
        <v>54</v>
      </c>
      <c r="E392" s="65" t="s">
        <v>51</v>
      </c>
    </row>
    <row r="393" spans="1:5" ht="15" customHeight="1" x14ac:dyDescent="0.2">
      <c r="B393" s="112"/>
      <c r="C393" s="68">
        <v>4357</v>
      </c>
      <c r="D393" s="69" t="s">
        <v>93</v>
      </c>
      <c r="E393" s="90">
        <f>13416.78+789.22+13416.78+789.22+13416.78+789.22+13416.78+789.22+1160305.6+68253.27+494820.68+29107.1</f>
        <v>1809310.6500000001</v>
      </c>
    </row>
    <row r="394" spans="1:5" ht="15" customHeight="1" x14ac:dyDescent="0.2">
      <c r="B394" s="107"/>
      <c r="C394" s="71" t="s">
        <v>53</v>
      </c>
      <c r="D394" s="113"/>
      <c r="E394" s="114">
        <f>SUM(E393:E393)</f>
        <v>1809310.6500000001</v>
      </c>
    </row>
    <row r="395" spans="1:5" ht="15" customHeight="1" x14ac:dyDescent="0.2"/>
    <row r="396" spans="1:5" ht="15" customHeight="1" x14ac:dyDescent="0.2"/>
    <row r="397" spans="1:5" ht="15" customHeight="1" x14ac:dyDescent="0.25">
      <c r="A397" s="38" t="s">
        <v>103</v>
      </c>
    </row>
    <row r="398" spans="1:5" ht="15" customHeight="1" x14ac:dyDescent="0.2">
      <c r="A398" s="201" t="s">
        <v>45</v>
      </c>
      <c r="B398" s="201"/>
      <c r="C398" s="201"/>
      <c r="D398" s="201"/>
      <c r="E398" s="201"/>
    </row>
    <row r="399" spans="1:5" ht="15" customHeight="1" x14ac:dyDescent="0.2">
      <c r="A399" s="203" t="s">
        <v>104</v>
      </c>
      <c r="B399" s="203"/>
      <c r="C399" s="203"/>
      <c r="D399" s="203"/>
      <c r="E399" s="203"/>
    </row>
    <row r="400" spans="1:5" ht="15" customHeight="1" x14ac:dyDescent="0.2">
      <c r="A400" s="203"/>
      <c r="B400" s="203"/>
      <c r="C400" s="203"/>
      <c r="D400" s="203"/>
      <c r="E400" s="203"/>
    </row>
    <row r="401" spans="1:5" ht="15" customHeight="1" x14ac:dyDescent="0.2">
      <c r="A401" s="203"/>
      <c r="B401" s="203"/>
      <c r="C401" s="203"/>
      <c r="D401" s="203"/>
      <c r="E401" s="203"/>
    </row>
    <row r="402" spans="1:5" ht="15" customHeight="1" x14ac:dyDescent="0.2">
      <c r="A402" s="203"/>
      <c r="B402" s="203"/>
      <c r="C402" s="203"/>
      <c r="D402" s="203"/>
      <c r="E402" s="203"/>
    </row>
    <row r="403" spans="1:5" ht="15" customHeight="1" x14ac:dyDescent="0.2">
      <c r="A403" s="203"/>
      <c r="B403" s="203"/>
      <c r="C403" s="203"/>
      <c r="D403" s="203"/>
      <c r="E403" s="203"/>
    </row>
    <row r="404" spans="1:5" ht="15" customHeight="1" x14ac:dyDescent="0.2">
      <c r="A404" s="203"/>
      <c r="B404" s="203"/>
      <c r="C404" s="203"/>
      <c r="D404" s="203"/>
      <c r="E404" s="203"/>
    </row>
    <row r="405" spans="1:5" ht="15" customHeight="1" x14ac:dyDescent="0.2">
      <c r="A405" s="203"/>
      <c r="B405" s="203"/>
      <c r="C405" s="203"/>
      <c r="D405" s="203"/>
      <c r="E405" s="203"/>
    </row>
    <row r="406" spans="1:5" ht="15" customHeight="1" x14ac:dyDescent="0.2">
      <c r="A406" s="203"/>
      <c r="B406" s="203"/>
      <c r="C406" s="203"/>
      <c r="D406" s="203"/>
      <c r="E406" s="203"/>
    </row>
    <row r="407" spans="1:5" ht="15" customHeight="1" x14ac:dyDescent="0.2">
      <c r="A407" s="203"/>
      <c r="B407" s="203"/>
      <c r="C407" s="203"/>
      <c r="D407" s="203"/>
      <c r="E407" s="203"/>
    </row>
    <row r="408" spans="1:5" ht="15" customHeight="1" x14ac:dyDescent="0.2">
      <c r="A408" s="115"/>
      <c r="B408" s="115"/>
      <c r="C408" s="115"/>
      <c r="D408" s="115"/>
      <c r="E408" s="115"/>
    </row>
    <row r="409" spans="1:5" ht="15" customHeight="1" x14ac:dyDescent="0.25">
      <c r="A409" s="40" t="s">
        <v>1</v>
      </c>
      <c r="B409" s="41"/>
      <c r="C409" s="41"/>
      <c r="D409" s="41"/>
      <c r="E409" s="41"/>
    </row>
    <row r="410" spans="1:5" ht="15" customHeight="1" x14ac:dyDescent="0.2">
      <c r="A410" s="42" t="s">
        <v>47</v>
      </c>
      <c r="B410" s="41"/>
      <c r="C410" s="41"/>
      <c r="D410" s="41"/>
      <c r="E410" s="83" t="s">
        <v>48</v>
      </c>
    </row>
    <row r="411" spans="1:5" ht="15" customHeight="1" x14ac:dyDescent="0.25">
      <c r="B411" s="40"/>
      <c r="C411" s="41"/>
      <c r="D411" s="41"/>
      <c r="E411" s="44"/>
    </row>
    <row r="412" spans="1:5" ht="15" customHeight="1" x14ac:dyDescent="0.2">
      <c r="B412" s="45"/>
      <c r="C412" s="46" t="s">
        <v>49</v>
      </c>
      <c r="D412" s="47" t="s">
        <v>50</v>
      </c>
      <c r="E412" s="48" t="s">
        <v>51</v>
      </c>
    </row>
    <row r="413" spans="1:5" ht="15" customHeight="1" x14ac:dyDescent="0.2">
      <c r="B413" s="78"/>
      <c r="C413" s="51">
        <v>6172</v>
      </c>
      <c r="D413" s="116" t="s">
        <v>105</v>
      </c>
      <c r="E413" s="117">
        <v>196730</v>
      </c>
    </row>
    <row r="414" spans="1:5" ht="15" customHeight="1" x14ac:dyDescent="0.2">
      <c r="B414" s="78"/>
      <c r="C414" s="55" t="s">
        <v>53</v>
      </c>
      <c r="D414" s="56"/>
      <c r="E414" s="57">
        <f>SUM(E413:E413)</f>
        <v>196730</v>
      </c>
    </row>
    <row r="415" spans="1:5" ht="15" customHeight="1" x14ac:dyDescent="0.2">
      <c r="A415" s="43"/>
      <c r="B415" s="43"/>
      <c r="C415" s="43"/>
      <c r="D415" s="43"/>
      <c r="E415" s="43"/>
    </row>
    <row r="416" spans="1:5" ht="15" customHeight="1" x14ac:dyDescent="0.2">
      <c r="A416" s="43"/>
      <c r="B416" s="43"/>
      <c r="C416" s="43"/>
      <c r="D416" s="43"/>
      <c r="E416" s="43"/>
    </row>
    <row r="417" spans="1:5" ht="15" customHeight="1" x14ac:dyDescent="0.2">
      <c r="A417" s="43"/>
      <c r="B417" s="43"/>
      <c r="C417" s="43"/>
      <c r="D417" s="43"/>
      <c r="E417" s="43"/>
    </row>
    <row r="418" spans="1:5" ht="15" customHeight="1" x14ac:dyDescent="0.25">
      <c r="A418" s="40" t="s">
        <v>16</v>
      </c>
      <c r="B418" s="41"/>
      <c r="C418" s="41"/>
      <c r="D418" s="41"/>
      <c r="E418" s="43"/>
    </row>
    <row r="419" spans="1:5" ht="15" customHeight="1" x14ac:dyDescent="0.2">
      <c r="A419" s="42" t="s">
        <v>106</v>
      </c>
      <c r="B419" s="43"/>
      <c r="C419" s="43"/>
      <c r="D419" s="43"/>
      <c r="E419" s="43" t="s">
        <v>107</v>
      </c>
    </row>
    <row r="420" spans="1:5" ht="15" customHeight="1" x14ac:dyDescent="0.2">
      <c r="A420" s="43"/>
      <c r="B420" s="118"/>
      <c r="C420" s="41"/>
      <c r="E420" s="119"/>
    </row>
    <row r="421" spans="1:5" ht="15" customHeight="1" x14ac:dyDescent="0.2">
      <c r="B421" s="45"/>
      <c r="C421" s="46" t="s">
        <v>49</v>
      </c>
      <c r="D421" s="66" t="s">
        <v>54</v>
      </c>
      <c r="E421" s="48" t="s">
        <v>51</v>
      </c>
    </row>
    <row r="422" spans="1:5" ht="15" customHeight="1" x14ac:dyDescent="0.2">
      <c r="B422" s="67"/>
      <c r="C422" s="68">
        <v>3513</v>
      </c>
      <c r="D422" s="69" t="s">
        <v>61</v>
      </c>
      <c r="E422" s="117">
        <v>-1000</v>
      </c>
    </row>
    <row r="423" spans="1:5" ht="15" customHeight="1" x14ac:dyDescent="0.2">
      <c r="B423" s="67"/>
      <c r="C423" s="68">
        <v>3522</v>
      </c>
      <c r="D423" s="69" t="s">
        <v>61</v>
      </c>
      <c r="E423" s="117">
        <v>197730</v>
      </c>
    </row>
    <row r="424" spans="1:5" ht="15" customHeight="1" x14ac:dyDescent="0.2">
      <c r="B424" s="78"/>
      <c r="C424" s="55" t="s">
        <v>53</v>
      </c>
      <c r="D424" s="120"/>
      <c r="E424" s="73">
        <f>SUM(E422:E423)</f>
        <v>196730</v>
      </c>
    </row>
    <row r="425" spans="1:5" ht="15" customHeight="1" x14ac:dyDescent="0.2"/>
    <row r="426" spans="1:5" ht="15" customHeight="1" x14ac:dyDescent="0.2"/>
    <row r="427" spans="1:5" ht="15" customHeight="1" x14ac:dyDescent="0.25">
      <c r="A427" s="38" t="s">
        <v>108</v>
      </c>
    </row>
    <row r="428" spans="1:5" ht="15" customHeight="1" x14ac:dyDescent="0.2">
      <c r="A428" s="201" t="s">
        <v>45</v>
      </c>
      <c r="B428" s="201"/>
      <c r="C428" s="201"/>
      <c r="D428" s="201"/>
      <c r="E428" s="201"/>
    </row>
    <row r="429" spans="1:5" ht="15" customHeight="1" x14ac:dyDescent="0.2">
      <c r="A429" s="202" t="s">
        <v>109</v>
      </c>
      <c r="B429" s="202"/>
      <c r="C429" s="202"/>
      <c r="D429" s="202"/>
      <c r="E429" s="202"/>
    </row>
    <row r="430" spans="1:5" ht="15" customHeight="1" x14ac:dyDescent="0.2">
      <c r="A430" s="202"/>
      <c r="B430" s="202"/>
      <c r="C430" s="202"/>
      <c r="D430" s="202"/>
      <c r="E430" s="202"/>
    </row>
    <row r="431" spans="1:5" ht="15" customHeight="1" x14ac:dyDescent="0.2">
      <c r="A431" s="202"/>
      <c r="B431" s="202"/>
      <c r="C431" s="202"/>
      <c r="D431" s="202"/>
      <c r="E431" s="202"/>
    </row>
    <row r="432" spans="1:5" ht="15" customHeight="1" x14ac:dyDescent="0.2">
      <c r="A432" s="202"/>
      <c r="B432" s="202"/>
      <c r="C432" s="202"/>
      <c r="D432" s="202"/>
      <c r="E432" s="202"/>
    </row>
    <row r="433" spans="1:5" ht="15" customHeight="1" x14ac:dyDescent="0.2">
      <c r="A433" s="202"/>
      <c r="B433" s="202"/>
      <c r="C433" s="202"/>
      <c r="D433" s="202"/>
      <c r="E433" s="202"/>
    </row>
    <row r="434" spans="1:5" ht="15" customHeight="1" x14ac:dyDescent="0.2">
      <c r="A434" s="202"/>
      <c r="B434" s="202"/>
      <c r="C434" s="202"/>
      <c r="D434" s="202"/>
      <c r="E434" s="202"/>
    </row>
    <row r="435" spans="1:5" ht="15" customHeight="1" x14ac:dyDescent="0.2">
      <c r="A435" s="202"/>
      <c r="B435" s="202"/>
      <c r="C435" s="202"/>
      <c r="D435" s="202"/>
      <c r="E435" s="202"/>
    </row>
    <row r="436" spans="1:5" ht="15" customHeight="1" x14ac:dyDescent="0.2">
      <c r="A436" s="43" t="s">
        <v>110</v>
      </c>
    </row>
    <row r="437" spans="1:5" ht="15" customHeight="1" x14ac:dyDescent="0.25">
      <c r="A437" s="40" t="s">
        <v>1</v>
      </c>
      <c r="B437" s="41"/>
      <c r="C437" s="41"/>
      <c r="D437" s="41"/>
      <c r="E437" s="41"/>
    </row>
    <row r="438" spans="1:5" ht="15" customHeight="1" x14ac:dyDescent="0.2">
      <c r="A438" s="42" t="s">
        <v>47</v>
      </c>
      <c r="B438" s="41"/>
      <c r="C438" s="41"/>
      <c r="D438" s="41"/>
      <c r="E438" s="83" t="s">
        <v>48</v>
      </c>
    </row>
    <row r="439" spans="1:5" ht="15" customHeight="1" x14ac:dyDescent="0.25">
      <c r="A439" s="43"/>
      <c r="B439" s="40"/>
      <c r="C439" s="41"/>
      <c r="D439" s="41"/>
      <c r="E439" s="44"/>
    </row>
    <row r="440" spans="1:5" ht="15" customHeight="1" x14ac:dyDescent="0.2">
      <c r="B440" s="64"/>
      <c r="C440" s="46" t="s">
        <v>49</v>
      </c>
      <c r="D440" s="47" t="s">
        <v>50</v>
      </c>
      <c r="E440" s="48" t="s">
        <v>51</v>
      </c>
    </row>
    <row r="441" spans="1:5" ht="15" customHeight="1" x14ac:dyDescent="0.2">
      <c r="B441" s="78"/>
      <c r="C441" s="121">
        <v>6172</v>
      </c>
      <c r="D441" s="69" t="s">
        <v>105</v>
      </c>
      <c r="E441" s="53">
        <v>191949</v>
      </c>
    </row>
    <row r="442" spans="1:5" ht="15" customHeight="1" x14ac:dyDescent="0.2">
      <c r="B442" s="78"/>
      <c r="C442" s="55" t="s">
        <v>53</v>
      </c>
      <c r="D442" s="56"/>
      <c r="E442" s="57">
        <f>SUM(E441:E441)</f>
        <v>191949</v>
      </c>
    </row>
    <row r="443" spans="1:5" ht="15" customHeight="1" x14ac:dyDescent="0.2"/>
    <row r="444" spans="1:5" ht="15" customHeight="1" x14ac:dyDescent="0.25">
      <c r="A444" s="40" t="s">
        <v>16</v>
      </c>
      <c r="B444" s="41"/>
      <c r="C444" s="41"/>
      <c r="D444" s="41"/>
      <c r="E444" s="41"/>
    </row>
    <row r="445" spans="1:5" ht="15" customHeight="1" x14ac:dyDescent="0.2">
      <c r="A445" s="42" t="s">
        <v>111</v>
      </c>
      <c r="B445" s="122"/>
      <c r="C445" s="122"/>
      <c r="D445" s="122"/>
      <c r="E445" s="43" t="s">
        <v>112</v>
      </c>
    </row>
    <row r="446" spans="1:5" ht="15" customHeight="1" x14ac:dyDescent="0.25">
      <c r="A446" s="40"/>
      <c r="B446" s="43"/>
      <c r="C446" s="41"/>
      <c r="D446" s="41"/>
      <c r="E446" s="44"/>
    </row>
    <row r="447" spans="1:5" ht="15" customHeight="1" x14ac:dyDescent="0.2">
      <c r="A447" s="45"/>
      <c r="B447" s="65" t="s">
        <v>67</v>
      </c>
      <c r="C447" s="46" t="s">
        <v>49</v>
      </c>
      <c r="D447" s="123" t="s">
        <v>50</v>
      </c>
      <c r="E447" s="48" t="s">
        <v>51</v>
      </c>
    </row>
    <row r="448" spans="1:5" ht="15" customHeight="1" x14ac:dyDescent="0.2">
      <c r="A448" s="78"/>
      <c r="B448" s="124">
        <v>305</v>
      </c>
      <c r="C448" s="68"/>
      <c r="D448" s="96" t="s">
        <v>113</v>
      </c>
      <c r="E448" s="53">
        <v>191949</v>
      </c>
    </row>
    <row r="449" spans="1:5" ht="15" customHeight="1" x14ac:dyDescent="0.2">
      <c r="A449" s="80"/>
      <c r="B449" s="125"/>
      <c r="C449" s="55" t="s">
        <v>53</v>
      </c>
      <c r="D449" s="120"/>
      <c r="E449" s="73">
        <f>SUM(E448:E448)</f>
        <v>191949</v>
      </c>
    </row>
    <row r="450" spans="1:5" ht="15" customHeight="1" x14ac:dyDescent="0.2"/>
    <row r="451" spans="1:5" ht="15" customHeight="1" x14ac:dyDescent="0.2"/>
    <row r="452" spans="1:5" ht="15" customHeight="1" x14ac:dyDescent="0.25">
      <c r="A452" s="38" t="s">
        <v>114</v>
      </c>
    </row>
    <row r="453" spans="1:5" ht="15" customHeight="1" x14ac:dyDescent="0.2">
      <c r="A453" s="201" t="s">
        <v>45</v>
      </c>
      <c r="B453" s="201"/>
      <c r="C453" s="201"/>
      <c r="D453" s="201"/>
      <c r="E453" s="201"/>
    </row>
    <row r="454" spans="1:5" ht="15" customHeight="1" x14ac:dyDescent="0.2">
      <c r="A454" s="202" t="s">
        <v>565</v>
      </c>
      <c r="B454" s="202"/>
      <c r="C454" s="202"/>
      <c r="D454" s="202"/>
      <c r="E454" s="202"/>
    </row>
    <row r="455" spans="1:5" ht="15" customHeight="1" x14ac:dyDescent="0.2">
      <c r="A455" s="202"/>
      <c r="B455" s="202"/>
      <c r="C455" s="202"/>
      <c r="D455" s="202"/>
      <c r="E455" s="202"/>
    </row>
    <row r="456" spans="1:5" ht="15" customHeight="1" x14ac:dyDescent="0.2">
      <c r="A456" s="202"/>
      <c r="B456" s="202"/>
      <c r="C456" s="202"/>
      <c r="D456" s="202"/>
      <c r="E456" s="202"/>
    </row>
    <row r="457" spans="1:5" ht="15" customHeight="1" x14ac:dyDescent="0.2">
      <c r="A457" s="202"/>
      <c r="B457" s="202"/>
      <c r="C457" s="202"/>
      <c r="D457" s="202"/>
      <c r="E457" s="202"/>
    </row>
    <row r="458" spans="1:5" ht="15" customHeight="1" x14ac:dyDescent="0.2">
      <c r="A458" s="202"/>
      <c r="B458" s="202"/>
      <c r="C458" s="202"/>
      <c r="D458" s="202"/>
      <c r="E458" s="202"/>
    </row>
    <row r="459" spans="1:5" ht="15" customHeight="1" x14ac:dyDescent="0.2">
      <c r="A459" s="202"/>
      <c r="B459" s="202"/>
      <c r="C459" s="202"/>
      <c r="D459" s="202"/>
      <c r="E459" s="202"/>
    </row>
    <row r="460" spans="1:5" ht="15" customHeight="1" x14ac:dyDescent="0.2">
      <c r="A460" s="202"/>
      <c r="B460" s="202"/>
      <c r="C460" s="202"/>
      <c r="D460" s="202"/>
      <c r="E460" s="202"/>
    </row>
    <row r="461" spans="1:5" ht="15" customHeight="1" x14ac:dyDescent="0.2">
      <c r="A461" s="202"/>
      <c r="B461" s="202"/>
      <c r="C461" s="202"/>
      <c r="D461" s="202"/>
      <c r="E461" s="202"/>
    </row>
    <row r="462" spans="1:5" ht="15" customHeight="1" x14ac:dyDescent="0.2">
      <c r="A462" s="202"/>
      <c r="B462" s="202"/>
      <c r="C462" s="202"/>
      <c r="D462" s="202"/>
      <c r="E462" s="202"/>
    </row>
    <row r="463" spans="1:5" ht="15" customHeight="1" x14ac:dyDescent="0.2"/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40" t="s">
        <v>1</v>
      </c>
      <c r="B470" s="41"/>
      <c r="C470" s="41"/>
      <c r="D470" s="41"/>
      <c r="E470" s="41"/>
    </row>
    <row r="471" spans="1:5" ht="15" customHeight="1" x14ac:dyDescent="0.2">
      <c r="A471" s="61" t="s">
        <v>115</v>
      </c>
      <c r="B471" s="60"/>
      <c r="C471" s="60"/>
      <c r="D471" s="60"/>
      <c r="E471" s="75" t="s">
        <v>116</v>
      </c>
    </row>
    <row r="472" spans="1:5" ht="15" customHeight="1" x14ac:dyDescent="0.25">
      <c r="A472" s="43"/>
      <c r="B472" s="40"/>
      <c r="C472" s="41"/>
      <c r="D472" s="41"/>
      <c r="E472" s="44"/>
    </row>
    <row r="473" spans="1:5" ht="15" customHeight="1" x14ac:dyDescent="0.2">
      <c r="B473" s="64"/>
      <c r="C473" s="46" t="s">
        <v>49</v>
      </c>
      <c r="D473" s="66" t="s">
        <v>50</v>
      </c>
      <c r="E473" s="48" t="s">
        <v>51</v>
      </c>
    </row>
    <row r="474" spans="1:5" ht="15" customHeight="1" x14ac:dyDescent="0.2">
      <c r="B474" s="67"/>
      <c r="C474" s="68">
        <v>6402</v>
      </c>
      <c r="D474" s="126" t="s">
        <v>117</v>
      </c>
      <c r="E474" s="53">
        <f>936540+863364.2</f>
        <v>1799904.2</v>
      </c>
    </row>
    <row r="475" spans="1:5" ht="15" customHeight="1" x14ac:dyDescent="0.2">
      <c r="B475" s="70"/>
      <c r="C475" s="55" t="s">
        <v>53</v>
      </c>
      <c r="D475" s="56"/>
      <c r="E475" s="57">
        <f>SUM(E474:E474)</f>
        <v>1799904.2</v>
      </c>
    </row>
    <row r="476" spans="1:5" ht="15" customHeight="1" x14ac:dyDescent="0.2"/>
    <row r="477" spans="1:5" ht="15" customHeight="1" x14ac:dyDescent="0.25">
      <c r="A477" s="58" t="s">
        <v>16</v>
      </c>
      <c r="B477" s="60"/>
      <c r="C477" s="60"/>
      <c r="D477" s="43"/>
      <c r="E477" s="43"/>
    </row>
    <row r="478" spans="1:5" ht="15" customHeight="1" x14ac:dyDescent="0.2">
      <c r="A478" s="127" t="s">
        <v>115</v>
      </c>
      <c r="B478" s="60"/>
      <c r="C478" s="60"/>
      <c r="D478" s="60"/>
      <c r="E478" s="75" t="s">
        <v>116</v>
      </c>
    </row>
    <row r="479" spans="1:5" ht="15" customHeight="1" x14ac:dyDescent="0.2">
      <c r="A479" s="62"/>
      <c r="B479" s="110"/>
      <c r="C479" s="60"/>
      <c r="D479" s="62"/>
      <c r="E479" s="111"/>
    </row>
    <row r="480" spans="1:5" ht="15" customHeight="1" x14ac:dyDescent="0.2">
      <c r="B480" s="46" t="s">
        <v>67</v>
      </c>
      <c r="C480" s="46" t="s">
        <v>49</v>
      </c>
      <c r="D480" s="47" t="s">
        <v>50</v>
      </c>
      <c r="E480" s="48" t="s">
        <v>51</v>
      </c>
    </row>
    <row r="481" spans="1:5" ht="15" customHeight="1" x14ac:dyDescent="0.2">
      <c r="B481" s="128">
        <v>898</v>
      </c>
      <c r="C481" s="51"/>
      <c r="D481" s="96" t="s">
        <v>113</v>
      </c>
      <c r="E481" s="53">
        <v>863364.2</v>
      </c>
    </row>
    <row r="482" spans="1:5" ht="15" customHeight="1" x14ac:dyDescent="0.2">
      <c r="B482" s="128">
        <v>12</v>
      </c>
      <c r="C482" s="51"/>
      <c r="D482" s="96" t="s">
        <v>113</v>
      </c>
      <c r="E482" s="53">
        <v>528984.80000000005</v>
      </c>
    </row>
    <row r="483" spans="1:5" ht="15" customHeight="1" x14ac:dyDescent="0.2">
      <c r="B483" s="128">
        <v>12</v>
      </c>
      <c r="C483" s="51"/>
      <c r="D483" s="69" t="s">
        <v>118</v>
      </c>
      <c r="E483" s="53">
        <v>407555.2</v>
      </c>
    </row>
    <row r="484" spans="1:5" ht="15" customHeight="1" x14ac:dyDescent="0.2">
      <c r="B484" s="128"/>
      <c r="C484" s="55" t="s">
        <v>53</v>
      </c>
      <c r="D484" s="56"/>
      <c r="E484" s="57">
        <f>SUM(E481:E483)</f>
        <v>1799904.2</v>
      </c>
    </row>
    <row r="485" spans="1:5" ht="15" customHeight="1" x14ac:dyDescent="0.2"/>
    <row r="486" spans="1:5" ht="15" customHeight="1" x14ac:dyDescent="0.2"/>
    <row r="487" spans="1:5" ht="15" customHeight="1" x14ac:dyDescent="0.25">
      <c r="A487" s="38" t="s">
        <v>119</v>
      </c>
    </row>
    <row r="488" spans="1:5" ht="15" customHeight="1" x14ac:dyDescent="0.2">
      <c r="A488" s="201" t="s">
        <v>45</v>
      </c>
      <c r="B488" s="201"/>
      <c r="C488" s="201"/>
      <c r="D488" s="201"/>
      <c r="E488" s="201"/>
    </row>
    <row r="489" spans="1:5" ht="15" customHeight="1" x14ac:dyDescent="0.2">
      <c r="A489" s="202" t="s">
        <v>566</v>
      </c>
      <c r="B489" s="202"/>
      <c r="C489" s="202"/>
      <c r="D489" s="202"/>
      <c r="E489" s="202"/>
    </row>
    <row r="490" spans="1:5" ht="15" customHeight="1" x14ac:dyDescent="0.2">
      <c r="A490" s="202"/>
      <c r="B490" s="202"/>
      <c r="C490" s="202"/>
      <c r="D490" s="202"/>
      <c r="E490" s="202"/>
    </row>
    <row r="491" spans="1:5" ht="15" customHeight="1" x14ac:dyDescent="0.2">
      <c r="A491" s="202"/>
      <c r="B491" s="202"/>
      <c r="C491" s="202"/>
      <c r="D491" s="202"/>
      <c r="E491" s="202"/>
    </row>
    <row r="492" spans="1:5" ht="15" customHeight="1" x14ac:dyDescent="0.2">
      <c r="A492" s="202"/>
      <c r="B492" s="202"/>
      <c r="C492" s="202"/>
      <c r="D492" s="202"/>
      <c r="E492" s="202"/>
    </row>
    <row r="493" spans="1:5" ht="15" customHeight="1" x14ac:dyDescent="0.2">
      <c r="A493" s="202"/>
      <c r="B493" s="202"/>
      <c r="C493" s="202"/>
      <c r="D493" s="202"/>
      <c r="E493" s="202"/>
    </row>
    <row r="494" spans="1:5" ht="15" customHeight="1" x14ac:dyDescent="0.2">
      <c r="A494" s="202"/>
      <c r="B494" s="202"/>
      <c r="C494" s="202"/>
      <c r="D494" s="202"/>
      <c r="E494" s="202"/>
    </row>
    <row r="495" spans="1:5" ht="15" customHeight="1" x14ac:dyDescent="0.2">
      <c r="A495" s="202"/>
      <c r="B495" s="202"/>
      <c r="C495" s="202"/>
      <c r="D495" s="202"/>
      <c r="E495" s="202"/>
    </row>
    <row r="496" spans="1:5" ht="15" customHeight="1" x14ac:dyDescent="0.2">
      <c r="A496" s="202"/>
      <c r="B496" s="202"/>
      <c r="C496" s="202"/>
      <c r="D496" s="202"/>
      <c r="E496" s="202"/>
    </row>
    <row r="497" spans="1:5" ht="15" customHeight="1" x14ac:dyDescent="0.2"/>
    <row r="498" spans="1:5" ht="15" customHeight="1" x14ac:dyDescent="0.25">
      <c r="A498" s="40" t="s">
        <v>1</v>
      </c>
      <c r="B498" s="41"/>
      <c r="C498" s="41"/>
      <c r="D498" s="41"/>
      <c r="E498" s="41"/>
    </row>
    <row r="499" spans="1:5" ht="15" customHeight="1" x14ac:dyDescent="0.2">
      <c r="A499" s="42" t="s">
        <v>111</v>
      </c>
      <c r="B499" s="60"/>
      <c r="C499" s="60"/>
      <c r="D499" s="60"/>
      <c r="E499" s="75" t="s">
        <v>112</v>
      </c>
    </row>
    <row r="500" spans="1:5" ht="15" customHeight="1" x14ac:dyDescent="0.25">
      <c r="A500" s="43"/>
      <c r="B500" s="40"/>
      <c r="C500" s="41"/>
      <c r="D500" s="41"/>
      <c r="E500" s="44"/>
    </row>
    <row r="501" spans="1:5" ht="15" customHeight="1" x14ac:dyDescent="0.2">
      <c r="B501" s="64"/>
      <c r="C501" s="46" t="s">
        <v>49</v>
      </c>
      <c r="D501" s="47" t="s">
        <v>50</v>
      </c>
      <c r="E501" s="48" t="s">
        <v>51</v>
      </c>
    </row>
    <row r="502" spans="1:5" ht="15" customHeight="1" x14ac:dyDescent="0.2">
      <c r="B502" s="67"/>
      <c r="C502" s="121">
        <v>6402</v>
      </c>
      <c r="D502" s="101" t="s">
        <v>117</v>
      </c>
      <c r="E502" s="53">
        <v>2545.3000000000002</v>
      </c>
    </row>
    <row r="503" spans="1:5" ht="15" customHeight="1" x14ac:dyDescent="0.2">
      <c r="B503" s="70"/>
      <c r="C503" s="55" t="s">
        <v>53</v>
      </c>
      <c r="D503" s="56"/>
      <c r="E503" s="57">
        <f>SUM(E502:E502)</f>
        <v>2545.3000000000002</v>
      </c>
    </row>
    <row r="504" spans="1:5" ht="15" customHeight="1" x14ac:dyDescent="0.2"/>
    <row r="505" spans="1:5" ht="15" customHeight="1" x14ac:dyDescent="0.2"/>
    <row r="506" spans="1:5" ht="15" customHeight="1" x14ac:dyDescent="0.25">
      <c r="A506" s="58" t="s">
        <v>16</v>
      </c>
      <c r="B506" s="60"/>
      <c r="C506" s="60"/>
      <c r="D506" s="43"/>
      <c r="E506" s="43"/>
    </row>
    <row r="507" spans="1:5" ht="15" customHeight="1" x14ac:dyDescent="0.2">
      <c r="A507" s="42" t="s">
        <v>47</v>
      </c>
      <c r="B507" s="41"/>
      <c r="C507" s="41"/>
      <c r="D507" s="41"/>
      <c r="E507" s="83" t="s">
        <v>48</v>
      </c>
    </row>
    <row r="508" spans="1:5" ht="15" customHeight="1" x14ac:dyDescent="0.2">
      <c r="A508" s="62"/>
      <c r="B508" s="110"/>
      <c r="C508" s="60"/>
      <c r="D508" s="62"/>
      <c r="E508" s="111"/>
    </row>
    <row r="509" spans="1:5" ht="15" customHeight="1" x14ac:dyDescent="0.2">
      <c r="A509" s="64"/>
      <c r="B509" s="64"/>
      <c r="C509" s="65" t="s">
        <v>49</v>
      </c>
      <c r="D509" s="77" t="s">
        <v>54</v>
      </c>
      <c r="E509" s="65" t="s">
        <v>51</v>
      </c>
    </row>
    <row r="510" spans="1:5" ht="15" customHeight="1" x14ac:dyDescent="0.2">
      <c r="A510" s="49"/>
      <c r="B510" s="50"/>
      <c r="C510" s="68">
        <v>6409</v>
      </c>
      <c r="D510" s="104" t="s">
        <v>55</v>
      </c>
      <c r="E510" s="90">
        <v>2545.3000000000002</v>
      </c>
    </row>
    <row r="511" spans="1:5" ht="15" customHeight="1" x14ac:dyDescent="0.2">
      <c r="A511" s="70"/>
      <c r="B511" s="60"/>
      <c r="C511" s="71" t="s">
        <v>53</v>
      </c>
      <c r="D511" s="113"/>
      <c r="E511" s="114">
        <f>SUM(E510:E510)</f>
        <v>2545.3000000000002</v>
      </c>
    </row>
    <row r="512" spans="1:5" ht="15" customHeight="1" x14ac:dyDescent="0.2"/>
    <row r="513" spans="1:5" ht="15" customHeight="1" x14ac:dyDescent="0.2"/>
    <row r="514" spans="1:5" ht="15" customHeight="1" x14ac:dyDescent="0.2"/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38" t="s">
        <v>120</v>
      </c>
    </row>
    <row r="523" spans="1:5" ht="15" customHeight="1" x14ac:dyDescent="0.2">
      <c r="A523" s="204" t="s">
        <v>121</v>
      </c>
      <c r="B523" s="204"/>
      <c r="C523" s="204"/>
      <c r="D523" s="204"/>
      <c r="E523" s="204"/>
    </row>
    <row r="524" spans="1:5" ht="15" customHeight="1" x14ac:dyDescent="0.2">
      <c r="A524" s="204"/>
      <c r="B524" s="204"/>
      <c r="C524" s="204"/>
      <c r="D524" s="204"/>
      <c r="E524" s="204"/>
    </row>
    <row r="525" spans="1:5" ht="15" customHeight="1" x14ac:dyDescent="0.2">
      <c r="A525" s="202" t="s">
        <v>567</v>
      </c>
      <c r="B525" s="202"/>
      <c r="C525" s="202"/>
      <c r="D525" s="202"/>
      <c r="E525" s="202"/>
    </row>
    <row r="526" spans="1:5" ht="15" customHeight="1" x14ac:dyDescent="0.2">
      <c r="A526" s="202"/>
      <c r="B526" s="202"/>
      <c r="C526" s="202"/>
      <c r="D526" s="202"/>
      <c r="E526" s="202"/>
    </row>
    <row r="527" spans="1:5" ht="15" customHeight="1" x14ac:dyDescent="0.2">
      <c r="A527" s="202"/>
      <c r="B527" s="202"/>
      <c r="C527" s="202"/>
      <c r="D527" s="202"/>
      <c r="E527" s="202"/>
    </row>
    <row r="528" spans="1:5" ht="15" customHeight="1" x14ac:dyDescent="0.2">
      <c r="A528" s="202"/>
      <c r="B528" s="202"/>
      <c r="C528" s="202"/>
      <c r="D528" s="202"/>
      <c r="E528" s="202"/>
    </row>
    <row r="529" spans="1:5" ht="15" customHeight="1" x14ac:dyDescent="0.2">
      <c r="A529" s="202"/>
      <c r="B529" s="202"/>
      <c r="C529" s="202"/>
      <c r="D529" s="202"/>
      <c r="E529" s="202"/>
    </row>
    <row r="530" spans="1:5" ht="15" customHeight="1" x14ac:dyDescent="0.2">
      <c r="A530" s="202"/>
      <c r="B530" s="202"/>
      <c r="C530" s="202"/>
      <c r="D530" s="202"/>
      <c r="E530" s="202"/>
    </row>
    <row r="531" spans="1:5" ht="15" customHeight="1" x14ac:dyDescent="0.2">
      <c r="A531" s="202"/>
      <c r="B531" s="202"/>
      <c r="C531" s="202"/>
      <c r="D531" s="202"/>
      <c r="E531" s="202"/>
    </row>
    <row r="532" spans="1:5" ht="15" customHeight="1" x14ac:dyDescent="0.2">
      <c r="A532" s="202"/>
      <c r="B532" s="202"/>
      <c r="C532" s="202"/>
      <c r="D532" s="202"/>
      <c r="E532" s="202"/>
    </row>
    <row r="533" spans="1:5" ht="15" customHeight="1" x14ac:dyDescent="0.2">
      <c r="A533" s="43"/>
      <c r="B533" s="129"/>
      <c r="C533" s="43"/>
      <c r="D533" s="43"/>
      <c r="E533" s="43"/>
    </row>
    <row r="534" spans="1:5" ht="15" customHeight="1" x14ac:dyDescent="0.25">
      <c r="A534" s="40" t="s">
        <v>16</v>
      </c>
      <c r="B534" s="41"/>
      <c r="C534" s="41"/>
      <c r="D534" s="41"/>
      <c r="E534" s="41"/>
    </row>
    <row r="535" spans="1:5" ht="15" customHeight="1" x14ac:dyDescent="0.2">
      <c r="A535" s="42" t="s">
        <v>47</v>
      </c>
      <c r="B535" s="41"/>
      <c r="C535" s="41"/>
      <c r="D535" s="41"/>
      <c r="E535" s="83" t="s">
        <v>48</v>
      </c>
    </row>
    <row r="536" spans="1:5" ht="15" customHeight="1" x14ac:dyDescent="0.25">
      <c r="A536" s="40"/>
      <c r="B536" s="43"/>
      <c r="C536" s="41"/>
      <c r="D536" s="41"/>
      <c r="E536" s="44"/>
    </row>
    <row r="537" spans="1:5" ht="15" customHeight="1" x14ac:dyDescent="0.2">
      <c r="A537" s="45"/>
      <c r="B537" s="45"/>
      <c r="C537" s="46" t="s">
        <v>49</v>
      </c>
      <c r="D537" s="77" t="s">
        <v>54</v>
      </c>
      <c r="E537" s="48" t="s">
        <v>51</v>
      </c>
    </row>
    <row r="538" spans="1:5" ht="15" customHeight="1" x14ac:dyDescent="0.2">
      <c r="A538" s="78"/>
      <c r="B538" s="50"/>
      <c r="C538" s="79">
        <v>6409</v>
      </c>
      <c r="D538" s="101" t="s">
        <v>83</v>
      </c>
      <c r="E538" s="130">
        <v>-180000</v>
      </c>
    </row>
    <row r="539" spans="1:5" ht="15" customHeight="1" x14ac:dyDescent="0.2">
      <c r="A539" s="80"/>
      <c r="B539" s="81"/>
      <c r="C539" s="55" t="s">
        <v>53</v>
      </c>
      <c r="D539" s="56"/>
      <c r="E539" s="57">
        <f>E538</f>
        <v>-180000</v>
      </c>
    </row>
    <row r="540" spans="1:5" ht="15" customHeight="1" x14ac:dyDescent="0.2">
      <c r="A540" s="43"/>
      <c r="B540" s="129"/>
      <c r="C540" s="43"/>
      <c r="D540" s="43"/>
      <c r="E540" s="43"/>
    </row>
    <row r="541" spans="1:5" ht="15" customHeight="1" x14ac:dyDescent="0.25">
      <c r="A541" s="40" t="s">
        <v>16</v>
      </c>
      <c r="B541" s="131"/>
      <c r="C541" s="41"/>
      <c r="D541" s="41"/>
      <c r="E541" s="41"/>
    </row>
    <row r="542" spans="1:5" ht="15" customHeight="1" x14ac:dyDescent="0.2">
      <c r="A542" s="61" t="s">
        <v>115</v>
      </c>
      <c r="B542" s="60"/>
      <c r="C542" s="60"/>
      <c r="D542" s="60"/>
      <c r="E542" s="75" t="s">
        <v>116</v>
      </c>
    </row>
    <row r="543" spans="1:5" ht="15" customHeight="1" x14ac:dyDescent="0.2">
      <c r="A543" s="43"/>
      <c r="B543" s="132"/>
      <c r="C543" s="41"/>
      <c r="D543" s="43"/>
      <c r="E543" s="119"/>
    </row>
    <row r="544" spans="1:5" ht="15" customHeight="1" x14ac:dyDescent="0.2">
      <c r="B544" s="64"/>
      <c r="C544" s="46" t="s">
        <v>49</v>
      </c>
      <c r="D544" s="66" t="s">
        <v>54</v>
      </c>
      <c r="E544" s="46" t="s">
        <v>51</v>
      </c>
    </row>
    <row r="545" spans="1:5" ht="15" customHeight="1" x14ac:dyDescent="0.2">
      <c r="B545" s="54"/>
      <c r="C545" s="51">
        <v>2221</v>
      </c>
      <c r="D545" s="133" t="s">
        <v>122</v>
      </c>
      <c r="E545" s="134">
        <v>180000</v>
      </c>
    </row>
    <row r="546" spans="1:5" ht="15" customHeight="1" x14ac:dyDescent="0.2">
      <c r="B546" s="135"/>
      <c r="C546" s="55" t="s">
        <v>53</v>
      </c>
      <c r="D546" s="120"/>
      <c r="E546" s="73">
        <f>SUM(E545:E545)</f>
        <v>180000</v>
      </c>
    </row>
    <row r="547" spans="1:5" ht="15" customHeight="1" x14ac:dyDescent="0.2"/>
    <row r="548" spans="1:5" ht="15" customHeight="1" x14ac:dyDescent="0.2"/>
    <row r="549" spans="1:5" ht="15" customHeight="1" x14ac:dyDescent="0.25">
      <c r="A549" s="38" t="s">
        <v>123</v>
      </c>
    </row>
    <row r="550" spans="1:5" ht="15" customHeight="1" x14ac:dyDescent="0.2">
      <c r="A550" s="206" t="s">
        <v>124</v>
      </c>
      <c r="B550" s="206"/>
      <c r="C550" s="206"/>
      <c r="D550" s="206"/>
      <c r="E550" s="206"/>
    </row>
    <row r="551" spans="1:5" ht="15" customHeight="1" x14ac:dyDescent="0.2">
      <c r="A551" s="206"/>
      <c r="B551" s="206"/>
      <c r="C551" s="206"/>
      <c r="D551" s="206"/>
      <c r="E551" s="206"/>
    </row>
    <row r="552" spans="1:5" ht="15" customHeight="1" x14ac:dyDescent="0.2">
      <c r="A552" s="202" t="s">
        <v>568</v>
      </c>
      <c r="B552" s="202"/>
      <c r="C552" s="202"/>
      <c r="D552" s="202"/>
      <c r="E552" s="202"/>
    </row>
    <row r="553" spans="1:5" ht="15" customHeight="1" x14ac:dyDescent="0.2">
      <c r="A553" s="202"/>
      <c r="B553" s="202"/>
      <c r="C553" s="202"/>
      <c r="D553" s="202"/>
      <c r="E553" s="202"/>
    </row>
    <row r="554" spans="1:5" ht="15" customHeight="1" x14ac:dyDescent="0.2">
      <c r="A554" s="202"/>
      <c r="B554" s="202"/>
      <c r="C554" s="202"/>
      <c r="D554" s="202"/>
      <c r="E554" s="202"/>
    </row>
    <row r="555" spans="1:5" ht="15" customHeight="1" x14ac:dyDescent="0.2">
      <c r="A555" s="202"/>
      <c r="B555" s="202"/>
      <c r="C555" s="202"/>
      <c r="D555" s="202"/>
      <c r="E555" s="202"/>
    </row>
    <row r="556" spans="1:5" ht="15" customHeight="1" x14ac:dyDescent="0.2">
      <c r="A556" s="202"/>
      <c r="B556" s="202"/>
      <c r="C556" s="202"/>
      <c r="D556" s="202"/>
      <c r="E556" s="202"/>
    </row>
    <row r="557" spans="1:5" ht="15" customHeight="1" x14ac:dyDescent="0.2">
      <c r="A557" s="202"/>
      <c r="B557" s="202"/>
      <c r="C557" s="202"/>
      <c r="D557" s="202"/>
      <c r="E557" s="202"/>
    </row>
    <row r="558" spans="1:5" ht="15" customHeight="1" x14ac:dyDescent="0.2">
      <c r="A558" s="202"/>
      <c r="B558" s="202"/>
      <c r="C558" s="202"/>
      <c r="D558" s="202"/>
      <c r="E558" s="202"/>
    </row>
    <row r="559" spans="1:5" ht="15" customHeight="1" x14ac:dyDescent="0.2">
      <c r="A559" s="202"/>
      <c r="B559" s="202"/>
      <c r="C559" s="202"/>
      <c r="D559" s="202"/>
      <c r="E559" s="202"/>
    </row>
    <row r="560" spans="1:5" ht="15" customHeight="1" x14ac:dyDescent="0.2">
      <c r="A560" s="108"/>
      <c r="B560" s="108"/>
      <c r="C560" s="108"/>
      <c r="D560" s="108"/>
      <c r="E560" s="108"/>
    </row>
    <row r="561" spans="1:5" ht="15" customHeight="1" x14ac:dyDescent="0.25">
      <c r="A561" s="58" t="s">
        <v>16</v>
      </c>
      <c r="B561" s="60"/>
      <c r="C561" s="60"/>
      <c r="D561" s="60"/>
      <c r="E561" s="60"/>
    </row>
    <row r="562" spans="1:5" ht="15" customHeight="1" x14ac:dyDescent="0.2">
      <c r="A562" s="61" t="s">
        <v>47</v>
      </c>
      <c r="B562" s="60"/>
      <c r="C562" s="60"/>
      <c r="D562" s="60"/>
      <c r="E562" s="75" t="s">
        <v>48</v>
      </c>
    </row>
    <row r="563" spans="1:5" ht="15" customHeight="1" x14ac:dyDescent="0.25">
      <c r="A563" s="58"/>
      <c r="B563" s="62"/>
      <c r="C563" s="60"/>
      <c r="D563" s="60"/>
      <c r="E563" s="85"/>
    </row>
    <row r="564" spans="1:5" ht="15" customHeight="1" x14ac:dyDescent="0.2">
      <c r="A564" s="64"/>
      <c r="B564" s="64"/>
      <c r="C564" s="65" t="s">
        <v>49</v>
      </c>
      <c r="D564" s="77" t="s">
        <v>54</v>
      </c>
      <c r="E564" s="136" t="s">
        <v>51</v>
      </c>
    </row>
    <row r="565" spans="1:5" ht="15" customHeight="1" x14ac:dyDescent="0.2">
      <c r="A565" s="67"/>
      <c r="B565" s="50"/>
      <c r="C565" s="121">
        <v>6409</v>
      </c>
      <c r="D565" s="69" t="s">
        <v>83</v>
      </c>
      <c r="E565" s="137">
        <v>-460000</v>
      </c>
    </row>
    <row r="566" spans="1:5" ht="15" customHeight="1" x14ac:dyDescent="0.2">
      <c r="A566" s="138"/>
      <c r="B566" s="139"/>
      <c r="C566" s="71" t="s">
        <v>53</v>
      </c>
      <c r="D566" s="92"/>
      <c r="E566" s="93">
        <f>E565</f>
        <v>-460000</v>
      </c>
    </row>
    <row r="567" spans="1:5" ht="15" customHeight="1" x14ac:dyDescent="0.2">
      <c r="A567" s="95"/>
      <c r="B567" s="95"/>
      <c r="C567" s="95"/>
      <c r="D567" s="95"/>
      <c r="E567" s="95"/>
    </row>
    <row r="568" spans="1:5" ht="15" customHeight="1" x14ac:dyDescent="0.2">
      <c r="A568" s="95"/>
      <c r="B568" s="95"/>
      <c r="C568" s="95"/>
      <c r="D568" s="95"/>
      <c r="E568" s="95"/>
    </row>
    <row r="569" spans="1:5" ht="15" customHeight="1" x14ac:dyDescent="0.2">
      <c r="A569" s="95"/>
      <c r="B569" s="95"/>
      <c r="C569" s="95"/>
      <c r="D569" s="95"/>
      <c r="E569" s="95"/>
    </row>
    <row r="570" spans="1:5" ht="15" customHeight="1" x14ac:dyDescent="0.2">
      <c r="A570" s="95"/>
      <c r="B570" s="95"/>
      <c r="C570" s="95"/>
      <c r="D570" s="95"/>
      <c r="E570" s="95"/>
    </row>
    <row r="571" spans="1:5" ht="15" customHeight="1" x14ac:dyDescent="0.2">
      <c r="A571" s="95"/>
      <c r="B571" s="95"/>
      <c r="C571" s="95"/>
      <c r="D571" s="95"/>
      <c r="E571" s="95"/>
    </row>
    <row r="572" spans="1:5" ht="15" customHeight="1" x14ac:dyDescent="0.2">
      <c r="A572" s="95"/>
      <c r="B572" s="95"/>
      <c r="C572" s="95"/>
      <c r="D572" s="95"/>
      <c r="E572" s="95"/>
    </row>
    <row r="573" spans="1:5" ht="15" customHeight="1" x14ac:dyDescent="0.2">
      <c r="A573" s="95"/>
      <c r="B573" s="95"/>
      <c r="C573" s="95"/>
      <c r="D573" s="95"/>
      <c r="E573" s="95"/>
    </row>
    <row r="574" spans="1:5" ht="15" customHeight="1" x14ac:dyDescent="0.25">
      <c r="A574" s="58" t="s">
        <v>16</v>
      </c>
      <c r="B574" s="60"/>
      <c r="C574" s="60"/>
      <c r="D574" s="60"/>
      <c r="E574" s="62"/>
    </row>
    <row r="575" spans="1:5" ht="15" customHeight="1" x14ac:dyDescent="0.2">
      <c r="A575" s="61" t="s">
        <v>125</v>
      </c>
      <c r="B575" s="60"/>
      <c r="C575" s="60"/>
      <c r="D575" s="60"/>
      <c r="E575" s="75" t="s">
        <v>126</v>
      </c>
    </row>
    <row r="576" spans="1:5" ht="15" customHeight="1" x14ac:dyDescent="0.2">
      <c r="A576" s="61"/>
      <c r="B576" s="62"/>
      <c r="C576" s="60"/>
      <c r="D576" s="60"/>
      <c r="E576" s="85"/>
    </row>
    <row r="577" spans="1:5" ht="15" customHeight="1" x14ac:dyDescent="0.2">
      <c r="A577" s="64"/>
      <c r="B577" s="64"/>
      <c r="C577" s="65" t="s">
        <v>49</v>
      </c>
      <c r="D577" s="77" t="s">
        <v>54</v>
      </c>
      <c r="E577" s="136" t="s">
        <v>51</v>
      </c>
    </row>
    <row r="578" spans="1:5" ht="15" customHeight="1" x14ac:dyDescent="0.2">
      <c r="A578" s="64"/>
      <c r="B578" s="64"/>
      <c r="C578" s="68">
        <v>3312</v>
      </c>
      <c r="D578" s="69" t="s">
        <v>83</v>
      </c>
      <c r="E578" s="140">
        <v>100000</v>
      </c>
    </row>
    <row r="579" spans="1:5" ht="15" customHeight="1" x14ac:dyDescent="0.2">
      <c r="A579" s="64"/>
      <c r="B579" s="64"/>
      <c r="C579" s="68">
        <v>3313</v>
      </c>
      <c r="D579" s="69" t="s">
        <v>83</v>
      </c>
      <c r="E579" s="140">
        <v>20000</v>
      </c>
    </row>
    <row r="580" spans="1:5" ht="15" customHeight="1" x14ac:dyDescent="0.2">
      <c r="A580" s="64"/>
      <c r="B580" s="64"/>
      <c r="C580" s="68">
        <v>3319</v>
      </c>
      <c r="D580" s="69" t="s">
        <v>83</v>
      </c>
      <c r="E580" s="140">
        <v>30000</v>
      </c>
    </row>
    <row r="581" spans="1:5" ht="15" customHeight="1" x14ac:dyDescent="0.2">
      <c r="A581" s="64"/>
      <c r="B581" s="64"/>
      <c r="C581" s="68">
        <v>3419</v>
      </c>
      <c r="D581" s="69" t="s">
        <v>83</v>
      </c>
      <c r="E581" s="140">
        <v>310000</v>
      </c>
    </row>
    <row r="582" spans="1:5" ht="15" customHeight="1" x14ac:dyDescent="0.2">
      <c r="A582" s="141"/>
      <c r="B582" s="141"/>
      <c r="C582" s="71" t="s">
        <v>53</v>
      </c>
      <c r="D582" s="92"/>
      <c r="E582" s="93">
        <f>SUM(E578:E581)</f>
        <v>460000</v>
      </c>
    </row>
    <row r="583" spans="1:5" ht="15" customHeight="1" x14ac:dyDescent="0.2"/>
    <row r="584" spans="1:5" ht="15" customHeight="1" x14ac:dyDescent="0.2"/>
    <row r="585" spans="1:5" ht="15" customHeight="1" x14ac:dyDescent="0.25">
      <c r="A585" s="38" t="s">
        <v>127</v>
      </c>
    </row>
    <row r="586" spans="1:5" ht="15" customHeight="1" x14ac:dyDescent="0.2">
      <c r="A586" s="201" t="s">
        <v>128</v>
      </c>
      <c r="B586" s="201"/>
      <c r="C586" s="201"/>
      <c r="D586" s="201"/>
      <c r="E586" s="201"/>
    </row>
    <row r="587" spans="1:5" ht="15" customHeight="1" x14ac:dyDescent="0.2">
      <c r="A587" s="201"/>
      <c r="B587" s="201"/>
      <c r="C587" s="201"/>
      <c r="D587" s="201"/>
      <c r="E587" s="201"/>
    </row>
    <row r="588" spans="1:5" ht="15" customHeight="1" x14ac:dyDescent="0.2">
      <c r="A588" s="202" t="s">
        <v>569</v>
      </c>
      <c r="B588" s="202"/>
      <c r="C588" s="202"/>
      <c r="D588" s="202"/>
      <c r="E588" s="202"/>
    </row>
    <row r="589" spans="1:5" ht="15" customHeight="1" x14ac:dyDescent="0.2">
      <c r="A589" s="202"/>
      <c r="B589" s="202"/>
      <c r="C589" s="202"/>
      <c r="D589" s="202"/>
      <c r="E589" s="202"/>
    </row>
    <row r="590" spans="1:5" ht="15" customHeight="1" x14ac:dyDescent="0.2">
      <c r="A590" s="202"/>
      <c r="B590" s="202"/>
      <c r="C590" s="202"/>
      <c r="D590" s="202"/>
      <c r="E590" s="202"/>
    </row>
    <row r="591" spans="1:5" ht="15" customHeight="1" x14ac:dyDescent="0.2">
      <c r="A591" s="202"/>
      <c r="B591" s="202"/>
      <c r="C591" s="202"/>
      <c r="D591" s="202"/>
      <c r="E591" s="202"/>
    </row>
    <row r="592" spans="1:5" ht="15" customHeight="1" x14ac:dyDescent="0.2">
      <c r="A592" s="202"/>
      <c r="B592" s="202"/>
      <c r="C592" s="202"/>
      <c r="D592" s="202"/>
      <c r="E592" s="202"/>
    </row>
    <row r="593" spans="1:5" ht="15" customHeight="1" x14ac:dyDescent="0.2">
      <c r="A593" s="202"/>
      <c r="B593" s="202"/>
      <c r="C593" s="202"/>
      <c r="D593" s="202"/>
      <c r="E593" s="202"/>
    </row>
    <row r="594" spans="1:5" ht="15" customHeight="1" x14ac:dyDescent="0.2">
      <c r="A594" s="202"/>
      <c r="B594" s="202"/>
      <c r="C594" s="202"/>
      <c r="D594" s="202"/>
      <c r="E594" s="202"/>
    </row>
    <row r="595" spans="1:5" ht="15" customHeight="1" x14ac:dyDescent="0.2">
      <c r="A595" s="202"/>
      <c r="B595" s="202"/>
      <c r="C595" s="202"/>
      <c r="D595" s="202"/>
      <c r="E595" s="202"/>
    </row>
    <row r="596" spans="1:5" ht="15" customHeight="1" x14ac:dyDescent="0.2">
      <c r="A596" s="108"/>
      <c r="B596" s="108"/>
      <c r="C596" s="108"/>
      <c r="D596" s="108"/>
      <c r="E596" s="108"/>
    </row>
    <row r="597" spans="1:5" ht="15" customHeight="1" x14ac:dyDescent="0.25">
      <c r="A597" s="58" t="s">
        <v>16</v>
      </c>
      <c r="B597" s="60"/>
      <c r="C597" s="60"/>
      <c r="D597" s="60"/>
      <c r="E597" s="60"/>
    </row>
    <row r="598" spans="1:5" ht="15" customHeight="1" x14ac:dyDescent="0.2">
      <c r="A598" s="61" t="s">
        <v>47</v>
      </c>
      <c r="B598" s="60"/>
      <c r="C598" s="60"/>
      <c r="D598" s="60"/>
      <c r="E598" s="75" t="s">
        <v>48</v>
      </c>
    </row>
    <row r="599" spans="1:5" ht="15" customHeight="1" x14ac:dyDescent="0.25">
      <c r="A599" s="62"/>
      <c r="B599" s="58"/>
      <c r="C599" s="60"/>
      <c r="D599" s="60"/>
      <c r="E599" s="85"/>
    </row>
    <row r="600" spans="1:5" ht="15" customHeight="1" x14ac:dyDescent="0.2">
      <c r="A600" s="64"/>
      <c r="B600" s="45"/>
      <c r="C600" s="65" t="s">
        <v>49</v>
      </c>
      <c r="D600" s="77" t="s">
        <v>54</v>
      </c>
      <c r="E600" s="65" t="s">
        <v>51</v>
      </c>
    </row>
    <row r="601" spans="1:5" ht="15" customHeight="1" x14ac:dyDescent="0.2">
      <c r="A601" s="67"/>
      <c r="B601" s="109"/>
      <c r="C601" s="68">
        <v>6409</v>
      </c>
      <c r="D601" s="69" t="s">
        <v>55</v>
      </c>
      <c r="E601" s="90">
        <v>-6400000</v>
      </c>
    </row>
    <row r="602" spans="1:5" ht="15" customHeight="1" x14ac:dyDescent="0.2">
      <c r="A602" s="70"/>
      <c r="B602" s="135"/>
      <c r="C602" s="71" t="s">
        <v>53</v>
      </c>
      <c r="D602" s="113"/>
      <c r="E602" s="114">
        <f>SUM(E601:E601)</f>
        <v>-6400000</v>
      </c>
    </row>
    <row r="603" spans="1:5" ht="15" customHeight="1" x14ac:dyDescent="0.2"/>
    <row r="604" spans="1:5" ht="15" customHeight="1" x14ac:dyDescent="0.25">
      <c r="A604" s="40" t="s">
        <v>16</v>
      </c>
      <c r="B604" s="41"/>
      <c r="C604" s="41"/>
      <c r="D604" s="41"/>
      <c r="E604" s="41"/>
    </row>
    <row r="605" spans="1:5" ht="15" customHeight="1" x14ac:dyDescent="0.2">
      <c r="A605" s="74" t="s">
        <v>80</v>
      </c>
      <c r="B605" s="41"/>
      <c r="C605" s="41"/>
      <c r="D605" s="41"/>
      <c r="E605" s="83" t="s">
        <v>129</v>
      </c>
    </row>
    <row r="606" spans="1:5" ht="15" customHeight="1" x14ac:dyDescent="0.2">
      <c r="A606" s="142"/>
      <c r="B606" s="143"/>
      <c r="C606" s="41"/>
      <c r="D606" s="41"/>
      <c r="E606" s="44"/>
    </row>
    <row r="607" spans="1:5" ht="15" customHeight="1" x14ac:dyDescent="0.2">
      <c r="A607" s="45"/>
      <c r="B607" s="45"/>
      <c r="C607" s="46" t="s">
        <v>49</v>
      </c>
      <c r="D607" s="47" t="s">
        <v>54</v>
      </c>
      <c r="E607" s="65" t="s">
        <v>51</v>
      </c>
    </row>
    <row r="608" spans="1:5" ht="15" customHeight="1" x14ac:dyDescent="0.2">
      <c r="A608" s="67"/>
      <c r="B608" s="81"/>
      <c r="C608" s="68">
        <v>3639</v>
      </c>
      <c r="D608" s="69" t="s">
        <v>61</v>
      </c>
      <c r="E608" s="90">
        <v>400000</v>
      </c>
    </row>
    <row r="609" spans="1:5" ht="15" customHeight="1" x14ac:dyDescent="0.2">
      <c r="A609" s="67"/>
      <c r="B609" s="81"/>
      <c r="C609" s="68">
        <v>3636</v>
      </c>
      <c r="D609" s="101" t="s">
        <v>130</v>
      </c>
      <c r="E609" s="90">
        <v>6000000</v>
      </c>
    </row>
    <row r="610" spans="1:5" ht="15" customHeight="1" x14ac:dyDescent="0.2">
      <c r="C610" s="55" t="s">
        <v>53</v>
      </c>
      <c r="D610" s="56"/>
      <c r="E610" s="57">
        <f>SUM(E608:E609)</f>
        <v>6400000</v>
      </c>
    </row>
    <row r="611" spans="1:5" ht="15" customHeight="1" x14ac:dyDescent="0.2"/>
    <row r="612" spans="1:5" ht="15" customHeight="1" x14ac:dyDescent="0.2"/>
    <row r="613" spans="1:5" ht="15" customHeight="1" x14ac:dyDescent="0.25">
      <c r="A613" s="38" t="s">
        <v>131</v>
      </c>
    </row>
    <row r="614" spans="1:5" ht="15" customHeight="1" x14ac:dyDescent="0.2">
      <c r="A614" s="204" t="s">
        <v>121</v>
      </c>
      <c r="B614" s="204"/>
      <c r="C614" s="204"/>
      <c r="D614" s="204"/>
      <c r="E614" s="204"/>
    </row>
    <row r="615" spans="1:5" ht="15" customHeight="1" x14ac:dyDescent="0.2">
      <c r="A615" s="204"/>
      <c r="B615" s="204"/>
      <c r="C615" s="204"/>
      <c r="D615" s="204"/>
      <c r="E615" s="204"/>
    </row>
    <row r="616" spans="1:5" ht="15" customHeight="1" x14ac:dyDescent="0.2">
      <c r="A616" s="202" t="s">
        <v>132</v>
      </c>
      <c r="B616" s="202"/>
      <c r="C616" s="202"/>
      <c r="D616" s="202"/>
      <c r="E616" s="202"/>
    </row>
    <row r="617" spans="1:5" ht="15" customHeight="1" x14ac:dyDescent="0.2">
      <c r="A617" s="202"/>
      <c r="B617" s="202"/>
      <c r="C617" s="202"/>
      <c r="D617" s="202"/>
      <c r="E617" s="202"/>
    </row>
    <row r="618" spans="1:5" ht="15" customHeight="1" x14ac:dyDescent="0.2">
      <c r="A618" s="202"/>
      <c r="B618" s="202"/>
      <c r="C618" s="202"/>
      <c r="D618" s="202"/>
      <c r="E618" s="202"/>
    </row>
    <row r="619" spans="1:5" ht="15" customHeight="1" x14ac:dyDescent="0.2">
      <c r="A619" s="202"/>
      <c r="B619" s="202"/>
      <c r="C619" s="202"/>
      <c r="D619" s="202"/>
      <c r="E619" s="202"/>
    </row>
    <row r="620" spans="1:5" ht="15" customHeight="1" x14ac:dyDescent="0.2">
      <c r="A620" s="202"/>
      <c r="B620" s="202"/>
      <c r="C620" s="202"/>
      <c r="D620" s="202"/>
      <c r="E620" s="202"/>
    </row>
    <row r="621" spans="1:5" ht="15" customHeight="1" x14ac:dyDescent="0.2">
      <c r="A621" s="202"/>
      <c r="B621" s="202"/>
      <c r="C621" s="202"/>
      <c r="D621" s="202"/>
      <c r="E621" s="202"/>
    </row>
    <row r="622" spans="1:5" ht="15" customHeight="1" x14ac:dyDescent="0.2">
      <c r="A622" s="202"/>
      <c r="B622" s="202"/>
      <c r="C622" s="202"/>
      <c r="D622" s="202"/>
      <c r="E622" s="202"/>
    </row>
    <row r="623" spans="1:5" ht="15" customHeight="1" x14ac:dyDescent="0.2">
      <c r="A623" s="202"/>
      <c r="B623" s="202"/>
      <c r="C623" s="202"/>
      <c r="D623" s="202"/>
      <c r="E623" s="202"/>
    </row>
    <row r="624" spans="1:5" ht="15" customHeight="1" x14ac:dyDescent="0.2">
      <c r="A624" s="108"/>
      <c r="B624" s="108"/>
      <c r="C624" s="108"/>
      <c r="D624" s="108"/>
      <c r="E624" s="108"/>
    </row>
    <row r="625" spans="1:5" ht="15" customHeight="1" x14ac:dyDescent="0.2">
      <c r="A625" s="108"/>
      <c r="B625" s="108"/>
      <c r="C625" s="108"/>
      <c r="D625" s="108"/>
      <c r="E625" s="108"/>
    </row>
    <row r="626" spans="1:5" ht="15" customHeight="1" x14ac:dyDescent="0.25">
      <c r="A626" s="40" t="s">
        <v>16</v>
      </c>
      <c r="B626" s="41"/>
      <c r="C626" s="41"/>
      <c r="D626" s="41"/>
      <c r="E626" s="43"/>
    </row>
    <row r="627" spans="1:5" ht="15" customHeight="1" x14ac:dyDescent="0.2">
      <c r="A627" s="42" t="s">
        <v>47</v>
      </c>
      <c r="B627" s="41"/>
      <c r="C627" s="41"/>
      <c r="D627" s="41"/>
      <c r="E627" s="83" t="s">
        <v>48</v>
      </c>
    </row>
    <row r="628" spans="1:5" ht="15" customHeight="1" x14ac:dyDescent="0.2">
      <c r="A628" s="42"/>
      <c r="B628" s="43"/>
      <c r="C628" s="41"/>
      <c r="D628" s="41"/>
      <c r="E628" s="44"/>
    </row>
    <row r="629" spans="1:5" ht="15" customHeight="1" x14ac:dyDescent="0.2">
      <c r="A629" s="45"/>
      <c r="B629" s="45"/>
      <c r="C629" s="46" t="s">
        <v>49</v>
      </c>
      <c r="D629" s="77" t="s">
        <v>54</v>
      </c>
      <c r="E629" s="48" t="s">
        <v>51</v>
      </c>
    </row>
    <row r="630" spans="1:5" ht="15" customHeight="1" x14ac:dyDescent="0.2">
      <c r="A630" s="45"/>
      <c r="B630" s="45"/>
      <c r="C630" s="79">
        <v>6172</v>
      </c>
      <c r="D630" s="69" t="s">
        <v>61</v>
      </c>
      <c r="E630" s="53">
        <v>-1100000</v>
      </c>
    </row>
    <row r="631" spans="1:5" ht="15" customHeight="1" x14ac:dyDescent="0.2">
      <c r="A631" s="54"/>
      <c r="B631" s="54"/>
      <c r="C631" s="55" t="s">
        <v>53</v>
      </c>
      <c r="D631" s="56"/>
      <c r="E631" s="57">
        <f>SUM(E630:E630)</f>
        <v>-1100000</v>
      </c>
    </row>
    <row r="632" spans="1:5" ht="15" customHeight="1" x14ac:dyDescent="0.2">
      <c r="A632" s="62"/>
      <c r="B632" s="62"/>
      <c r="C632" s="62"/>
      <c r="D632" s="62"/>
      <c r="E632" s="62"/>
    </row>
    <row r="633" spans="1:5" ht="15" customHeight="1" x14ac:dyDescent="0.25">
      <c r="A633" s="58" t="s">
        <v>16</v>
      </c>
      <c r="B633" s="60"/>
      <c r="C633" s="60"/>
      <c r="D633" s="43"/>
      <c r="E633" s="43"/>
    </row>
    <row r="634" spans="1:5" ht="15" customHeight="1" x14ac:dyDescent="0.2">
      <c r="A634" s="127" t="s">
        <v>115</v>
      </c>
      <c r="B634" s="60"/>
      <c r="C634" s="60"/>
      <c r="D634" s="60"/>
      <c r="E634" s="75" t="s">
        <v>116</v>
      </c>
    </row>
    <row r="635" spans="1:5" ht="15" customHeight="1" x14ac:dyDescent="0.2">
      <c r="A635" s="62"/>
      <c r="B635" s="110"/>
      <c r="C635" s="60"/>
      <c r="D635" s="62"/>
      <c r="E635" s="111"/>
    </row>
    <row r="636" spans="1:5" ht="15" customHeight="1" x14ac:dyDescent="0.2">
      <c r="B636" s="46" t="s">
        <v>67</v>
      </c>
      <c r="C636" s="46" t="s">
        <v>49</v>
      </c>
      <c r="D636" s="47" t="s">
        <v>50</v>
      </c>
      <c r="E636" s="48" t="s">
        <v>51</v>
      </c>
    </row>
    <row r="637" spans="1:5" ht="15" customHeight="1" x14ac:dyDescent="0.2">
      <c r="B637" s="128">
        <v>303</v>
      </c>
      <c r="C637" s="51"/>
      <c r="D637" s="96" t="s">
        <v>113</v>
      </c>
      <c r="E637" s="53">
        <v>1100000</v>
      </c>
    </row>
    <row r="638" spans="1:5" ht="15" customHeight="1" x14ac:dyDescent="0.2">
      <c r="B638" s="128"/>
      <c r="C638" s="55" t="s">
        <v>53</v>
      </c>
      <c r="D638" s="56"/>
      <c r="E638" s="57">
        <f>SUM(E637:E637)</f>
        <v>1100000</v>
      </c>
    </row>
    <row r="639" spans="1:5" ht="15" customHeight="1" x14ac:dyDescent="0.2"/>
    <row r="640" spans="1:5" ht="15" customHeight="1" x14ac:dyDescent="0.2"/>
    <row r="641" spans="1:5" ht="15" customHeight="1" x14ac:dyDescent="0.25">
      <c r="A641" s="38" t="s">
        <v>133</v>
      </c>
    </row>
    <row r="642" spans="1:5" ht="15" customHeight="1" x14ac:dyDescent="0.2">
      <c r="A642" s="204" t="s">
        <v>134</v>
      </c>
      <c r="B642" s="204"/>
      <c r="C642" s="204"/>
      <c r="D642" s="204"/>
      <c r="E642" s="204"/>
    </row>
    <row r="643" spans="1:5" ht="15" customHeight="1" x14ac:dyDescent="0.2">
      <c r="A643" s="204"/>
      <c r="B643" s="204"/>
      <c r="C643" s="204"/>
      <c r="D643" s="204"/>
      <c r="E643" s="204"/>
    </row>
    <row r="644" spans="1:5" ht="15" customHeight="1" x14ac:dyDescent="0.2">
      <c r="A644" s="202" t="s">
        <v>570</v>
      </c>
      <c r="B644" s="202"/>
      <c r="C644" s="202"/>
      <c r="D644" s="202"/>
      <c r="E644" s="202"/>
    </row>
    <row r="645" spans="1:5" ht="15" customHeight="1" x14ac:dyDescent="0.2">
      <c r="A645" s="202"/>
      <c r="B645" s="202"/>
      <c r="C645" s="202"/>
      <c r="D645" s="202"/>
      <c r="E645" s="202"/>
    </row>
    <row r="646" spans="1:5" ht="15" customHeight="1" x14ac:dyDescent="0.2">
      <c r="A646" s="202"/>
      <c r="B646" s="202"/>
      <c r="C646" s="202"/>
      <c r="D646" s="202"/>
      <c r="E646" s="202"/>
    </row>
    <row r="647" spans="1:5" ht="15" customHeight="1" x14ac:dyDescent="0.2">
      <c r="A647" s="202"/>
      <c r="B647" s="202"/>
      <c r="C647" s="202"/>
      <c r="D647" s="202"/>
      <c r="E647" s="202"/>
    </row>
    <row r="648" spans="1:5" ht="15" customHeight="1" x14ac:dyDescent="0.2">
      <c r="A648" s="202"/>
      <c r="B648" s="202"/>
      <c r="C648" s="202"/>
      <c r="D648" s="202"/>
      <c r="E648" s="202"/>
    </row>
    <row r="649" spans="1:5" ht="15" customHeight="1" x14ac:dyDescent="0.2">
      <c r="A649" s="202"/>
      <c r="B649" s="202"/>
      <c r="C649" s="202"/>
      <c r="D649" s="202"/>
      <c r="E649" s="202"/>
    </row>
    <row r="650" spans="1:5" ht="15" customHeight="1" x14ac:dyDescent="0.2">
      <c r="A650" s="202"/>
      <c r="B650" s="202"/>
      <c r="C650" s="202"/>
      <c r="D650" s="202"/>
      <c r="E650" s="202"/>
    </row>
    <row r="651" spans="1:5" ht="15" customHeight="1" x14ac:dyDescent="0.2">
      <c r="A651" s="202"/>
      <c r="B651" s="202"/>
      <c r="C651" s="202"/>
      <c r="D651" s="202"/>
      <c r="E651" s="202"/>
    </row>
    <row r="652" spans="1:5" ht="15" customHeight="1" x14ac:dyDescent="0.2">
      <c r="A652" s="202"/>
      <c r="B652" s="202"/>
      <c r="C652" s="202"/>
      <c r="D652" s="202"/>
      <c r="E652" s="202"/>
    </row>
    <row r="653" spans="1:5" ht="15" customHeight="1" x14ac:dyDescent="0.2">
      <c r="A653" s="108"/>
      <c r="B653" s="108"/>
      <c r="C653" s="108"/>
      <c r="D653" s="108"/>
      <c r="E653" s="108"/>
    </row>
    <row r="654" spans="1:5" ht="15" customHeight="1" x14ac:dyDescent="0.25">
      <c r="A654" s="40" t="s">
        <v>16</v>
      </c>
      <c r="B654" s="41"/>
      <c r="C654" s="41"/>
      <c r="D654" s="41"/>
      <c r="E654" s="43"/>
    </row>
    <row r="655" spans="1:5" ht="15" customHeight="1" x14ac:dyDescent="0.2">
      <c r="A655" s="42" t="s">
        <v>111</v>
      </c>
      <c r="B655" s="122"/>
      <c r="C655" s="122"/>
      <c r="D655" s="122"/>
      <c r="E655" s="43" t="s">
        <v>112</v>
      </c>
    </row>
    <row r="656" spans="1:5" ht="15" customHeight="1" x14ac:dyDescent="0.2"/>
    <row r="657" spans="1:5" ht="15" customHeight="1" x14ac:dyDescent="0.2">
      <c r="B657" s="65" t="s">
        <v>67</v>
      </c>
      <c r="C657" s="46" t="s">
        <v>49</v>
      </c>
      <c r="D657" s="123" t="s">
        <v>50</v>
      </c>
      <c r="E657" s="48" t="s">
        <v>51</v>
      </c>
    </row>
    <row r="658" spans="1:5" ht="15" customHeight="1" x14ac:dyDescent="0.2">
      <c r="B658" s="144">
        <v>300</v>
      </c>
      <c r="C658" s="68"/>
      <c r="D658" s="96" t="s">
        <v>113</v>
      </c>
      <c r="E658" s="90">
        <f>-1398100-3706000-842200-4118818-392100-1100000-800000-636420-796996-1510072-3849657-1921600-1481000-1900000</f>
        <v>-24452963</v>
      </c>
    </row>
    <row r="659" spans="1:5" ht="15" customHeight="1" x14ac:dyDescent="0.2">
      <c r="B659" s="144">
        <v>301</v>
      </c>
      <c r="C659" s="68"/>
      <c r="D659" s="96" t="s">
        <v>113</v>
      </c>
      <c r="E659" s="90">
        <f>-1463605-868000-8367840-1442900-200000-500000-1866200-742870-3590000-500000-903900-713200-2471400</f>
        <v>-23629915</v>
      </c>
    </row>
    <row r="660" spans="1:5" ht="15" customHeight="1" x14ac:dyDescent="0.2">
      <c r="B660" s="125"/>
      <c r="C660" s="55" t="s">
        <v>53</v>
      </c>
      <c r="D660" s="120"/>
      <c r="E660" s="73">
        <f>SUM(E658:E659)</f>
        <v>-48082878</v>
      </c>
    </row>
    <row r="661" spans="1:5" ht="15" customHeight="1" x14ac:dyDescent="0.2">
      <c r="B661" s="145"/>
      <c r="C661" s="146"/>
      <c r="D661" s="147"/>
      <c r="E661" s="148"/>
    </row>
    <row r="662" spans="1:5" ht="15" customHeight="1" x14ac:dyDescent="0.25">
      <c r="A662" s="40" t="s">
        <v>16</v>
      </c>
      <c r="B662" s="41"/>
      <c r="C662" s="41"/>
      <c r="D662" s="41"/>
      <c r="E662" s="41"/>
    </row>
    <row r="663" spans="1:5" ht="15" customHeight="1" x14ac:dyDescent="0.2">
      <c r="A663" s="42" t="s">
        <v>47</v>
      </c>
      <c r="B663" s="41"/>
      <c r="C663" s="41"/>
      <c r="D663" s="41"/>
      <c r="E663" s="83" t="s">
        <v>48</v>
      </c>
    </row>
    <row r="664" spans="1:5" ht="15" customHeight="1" x14ac:dyDescent="0.25">
      <c r="A664" s="40"/>
      <c r="B664" s="43"/>
      <c r="C664" s="41"/>
      <c r="D664" s="41"/>
      <c r="E664" s="44"/>
    </row>
    <row r="665" spans="1:5" ht="15" customHeight="1" x14ac:dyDescent="0.2">
      <c r="A665" s="45"/>
      <c r="B665" s="45"/>
      <c r="C665" s="46" t="s">
        <v>49</v>
      </c>
      <c r="D665" s="77" t="s">
        <v>54</v>
      </c>
      <c r="E665" s="48" t="s">
        <v>51</v>
      </c>
    </row>
    <row r="666" spans="1:5" ht="15" customHeight="1" x14ac:dyDescent="0.2">
      <c r="A666" s="78"/>
      <c r="B666" s="50"/>
      <c r="C666" s="79">
        <v>6409</v>
      </c>
      <c r="D666" s="69" t="s">
        <v>55</v>
      </c>
      <c r="E666" s="130">
        <v>48082878</v>
      </c>
    </row>
    <row r="667" spans="1:5" ht="15" customHeight="1" x14ac:dyDescent="0.2">
      <c r="A667" s="80"/>
      <c r="B667" s="81"/>
      <c r="C667" s="55" t="s">
        <v>53</v>
      </c>
      <c r="D667" s="56"/>
      <c r="E667" s="57">
        <f>SUM(E666:E666)</f>
        <v>48082878</v>
      </c>
    </row>
    <row r="668" spans="1:5" ht="15" customHeight="1" x14ac:dyDescent="0.2"/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8" t="s">
        <v>135</v>
      </c>
    </row>
    <row r="679" spans="1:5" ht="15" customHeight="1" x14ac:dyDescent="0.2">
      <c r="A679" s="204" t="s">
        <v>134</v>
      </c>
      <c r="B679" s="204"/>
      <c r="C679" s="204"/>
      <c r="D679" s="204"/>
      <c r="E679" s="204"/>
    </row>
    <row r="680" spans="1:5" ht="15" customHeight="1" x14ac:dyDescent="0.2">
      <c r="A680" s="204"/>
      <c r="B680" s="204"/>
      <c r="C680" s="204"/>
      <c r="D680" s="204"/>
      <c r="E680" s="204"/>
    </row>
    <row r="681" spans="1:5" ht="15" customHeight="1" x14ac:dyDescent="0.2">
      <c r="A681" s="202" t="s">
        <v>571</v>
      </c>
      <c r="B681" s="202"/>
      <c r="C681" s="202"/>
      <c r="D681" s="202"/>
      <c r="E681" s="202"/>
    </row>
    <row r="682" spans="1:5" ht="15" customHeight="1" x14ac:dyDescent="0.2">
      <c r="A682" s="202"/>
      <c r="B682" s="202"/>
      <c r="C682" s="202"/>
      <c r="D682" s="202"/>
      <c r="E682" s="202"/>
    </row>
    <row r="683" spans="1:5" ht="15" customHeight="1" x14ac:dyDescent="0.2">
      <c r="A683" s="202"/>
      <c r="B683" s="202"/>
      <c r="C683" s="202"/>
      <c r="D683" s="202"/>
      <c r="E683" s="202"/>
    </row>
    <row r="684" spans="1:5" ht="15" customHeight="1" x14ac:dyDescent="0.2">
      <c r="A684" s="202"/>
      <c r="B684" s="202"/>
      <c r="C684" s="202"/>
      <c r="D684" s="202"/>
      <c r="E684" s="202"/>
    </row>
    <row r="685" spans="1:5" ht="15" customHeight="1" x14ac:dyDescent="0.2">
      <c r="A685" s="202"/>
      <c r="B685" s="202"/>
      <c r="C685" s="202"/>
      <c r="D685" s="202"/>
      <c r="E685" s="202"/>
    </row>
    <row r="686" spans="1:5" ht="15" customHeight="1" x14ac:dyDescent="0.2">
      <c r="A686" s="202"/>
      <c r="B686" s="202"/>
      <c r="C686" s="202"/>
      <c r="D686" s="202"/>
      <c r="E686" s="202"/>
    </row>
    <row r="687" spans="1:5" ht="15" customHeight="1" x14ac:dyDescent="0.2">
      <c r="A687" s="202"/>
      <c r="B687" s="202"/>
      <c r="C687" s="202"/>
      <c r="D687" s="202"/>
      <c r="E687" s="202"/>
    </row>
    <row r="688" spans="1:5" ht="15" customHeight="1" x14ac:dyDescent="0.2">
      <c r="A688" s="202"/>
      <c r="B688" s="202"/>
      <c r="C688" s="202"/>
      <c r="D688" s="202"/>
      <c r="E688" s="202"/>
    </row>
    <row r="689" spans="1:7" ht="15" customHeight="1" x14ac:dyDescent="0.2">
      <c r="A689" s="202"/>
      <c r="B689" s="202"/>
      <c r="C689" s="202"/>
      <c r="D689" s="202"/>
      <c r="E689" s="202"/>
    </row>
    <row r="690" spans="1:7" ht="15" customHeight="1" x14ac:dyDescent="0.2">
      <c r="A690" s="108"/>
      <c r="B690" s="108"/>
      <c r="C690" s="108"/>
      <c r="D690" s="108"/>
      <c r="E690" s="108"/>
    </row>
    <row r="691" spans="1:7" ht="15" customHeight="1" x14ac:dyDescent="0.25">
      <c r="A691" s="40" t="s">
        <v>16</v>
      </c>
      <c r="B691" s="41"/>
      <c r="C691" s="41"/>
      <c r="D691" s="41"/>
      <c r="E691" s="43"/>
    </row>
    <row r="692" spans="1:7" ht="15" customHeight="1" x14ac:dyDescent="0.2">
      <c r="A692" s="42" t="s">
        <v>111</v>
      </c>
      <c r="B692" s="122"/>
      <c r="C692" s="122"/>
      <c r="D692" s="122"/>
      <c r="E692" s="43" t="s">
        <v>112</v>
      </c>
    </row>
    <row r="693" spans="1:7" ht="15" customHeight="1" x14ac:dyDescent="0.2"/>
    <row r="694" spans="1:7" ht="15" customHeight="1" x14ac:dyDescent="0.2">
      <c r="B694" s="65" t="s">
        <v>67</v>
      </c>
      <c r="C694" s="46" t="s">
        <v>49</v>
      </c>
      <c r="D694" s="123" t="s">
        <v>50</v>
      </c>
      <c r="E694" s="48" t="s">
        <v>51</v>
      </c>
    </row>
    <row r="695" spans="1:7" ht="15" customHeight="1" x14ac:dyDescent="0.2">
      <c r="B695" s="144">
        <v>10</v>
      </c>
      <c r="C695" s="68"/>
      <c r="D695" s="96" t="s">
        <v>113</v>
      </c>
      <c r="E695" s="90">
        <f>-895-0.46</f>
        <v>-895.46</v>
      </c>
    </row>
    <row r="696" spans="1:7" ht="15" customHeight="1" x14ac:dyDescent="0.2">
      <c r="B696" s="144">
        <v>11</v>
      </c>
      <c r="C696" s="68"/>
      <c r="D696" s="96" t="s">
        <v>113</v>
      </c>
      <c r="E696" s="90">
        <f>-9030-44988-20098.5-5207.25-18013.04</f>
        <v>-97336.790000000008</v>
      </c>
    </row>
    <row r="697" spans="1:7" ht="15" customHeight="1" x14ac:dyDescent="0.2">
      <c r="B697" s="144">
        <v>13</v>
      </c>
      <c r="C697" s="68"/>
      <c r="D697" s="96" t="s">
        <v>113</v>
      </c>
      <c r="E697" s="90">
        <v>-2000</v>
      </c>
    </row>
    <row r="698" spans="1:7" ht="15" customHeight="1" x14ac:dyDescent="0.2">
      <c r="B698" s="144">
        <v>14</v>
      </c>
      <c r="C698" s="68"/>
      <c r="D698" s="96" t="s">
        <v>113</v>
      </c>
      <c r="E698" s="90">
        <v>-122060.6</v>
      </c>
      <c r="G698" s="149">
        <f>SUM(E695:E698)</f>
        <v>-222292.85000000003</v>
      </c>
    </row>
    <row r="699" spans="1:7" ht="15" customHeight="1" x14ac:dyDescent="0.2">
      <c r="B699" s="144">
        <v>10</v>
      </c>
      <c r="C699" s="68"/>
      <c r="D699" s="69" t="s">
        <v>118</v>
      </c>
      <c r="E699" s="90">
        <f>-7229.66-46000-23216.2</f>
        <v>-76445.86</v>
      </c>
    </row>
    <row r="700" spans="1:7" ht="15" customHeight="1" x14ac:dyDescent="0.2">
      <c r="B700" s="144">
        <v>11</v>
      </c>
      <c r="C700" s="68"/>
      <c r="D700" s="69" t="s">
        <v>118</v>
      </c>
      <c r="E700" s="90">
        <f>-6495-49720-23140-14948-49431-60084-17717-16816-5652-4156.16</f>
        <v>-248159.16</v>
      </c>
    </row>
    <row r="701" spans="1:7" ht="15" customHeight="1" x14ac:dyDescent="0.2">
      <c r="B701" s="144">
        <v>13</v>
      </c>
      <c r="C701" s="68"/>
      <c r="D701" s="69" t="s">
        <v>118</v>
      </c>
      <c r="E701" s="90">
        <v>-2470.34</v>
      </c>
    </row>
    <row r="702" spans="1:7" ht="15" customHeight="1" x14ac:dyDescent="0.2">
      <c r="B702" s="144">
        <v>14</v>
      </c>
      <c r="C702" s="68"/>
      <c r="D702" s="69" t="s">
        <v>118</v>
      </c>
      <c r="E702" s="90">
        <f>-83805.03-376</f>
        <v>-84181.03</v>
      </c>
    </row>
    <row r="703" spans="1:7" ht="15" customHeight="1" x14ac:dyDescent="0.2">
      <c r="B703" s="125"/>
      <c r="C703" s="55" t="s">
        <v>53</v>
      </c>
      <c r="D703" s="120"/>
      <c r="E703" s="73">
        <f>SUM(E695:E702)</f>
        <v>-633549.24</v>
      </c>
      <c r="G703" s="149">
        <f>SUM(E699:E702)</f>
        <v>-411256.39</v>
      </c>
    </row>
    <row r="704" spans="1:7" ht="15" customHeight="1" x14ac:dyDescent="0.2">
      <c r="B704" s="145"/>
      <c r="C704" s="146"/>
      <c r="D704" s="147"/>
      <c r="E704" s="148"/>
    </row>
    <row r="705" spans="1:5" ht="15" customHeight="1" x14ac:dyDescent="0.25">
      <c r="A705" s="40" t="s">
        <v>16</v>
      </c>
      <c r="B705" s="41"/>
      <c r="C705" s="41"/>
      <c r="D705" s="41"/>
      <c r="E705" s="41"/>
    </row>
    <row r="706" spans="1:5" ht="15" customHeight="1" x14ac:dyDescent="0.2">
      <c r="A706" s="42" t="s">
        <v>47</v>
      </c>
      <c r="B706" s="41"/>
      <c r="C706" s="41"/>
      <c r="D706" s="41"/>
      <c r="E706" s="83" t="s">
        <v>48</v>
      </c>
    </row>
    <row r="707" spans="1:5" ht="15" customHeight="1" x14ac:dyDescent="0.25">
      <c r="A707" s="40"/>
      <c r="B707" s="43"/>
      <c r="C707" s="41"/>
      <c r="D707" s="41"/>
      <c r="E707" s="44"/>
    </row>
    <row r="708" spans="1:5" ht="15" customHeight="1" x14ac:dyDescent="0.2">
      <c r="A708" s="45"/>
      <c r="B708" s="45"/>
      <c r="C708" s="46" t="s">
        <v>49</v>
      </c>
      <c r="D708" s="77" t="s">
        <v>54</v>
      </c>
      <c r="E708" s="48" t="s">
        <v>51</v>
      </c>
    </row>
    <row r="709" spans="1:5" ht="15" customHeight="1" x14ac:dyDescent="0.2">
      <c r="A709" s="78"/>
      <c r="B709" s="50"/>
      <c r="C709" s="79">
        <v>6409</v>
      </c>
      <c r="D709" s="69" t="s">
        <v>55</v>
      </c>
      <c r="E709" s="130">
        <v>633549.24</v>
      </c>
    </row>
    <row r="710" spans="1:5" ht="15" customHeight="1" x14ac:dyDescent="0.2">
      <c r="A710" s="80"/>
      <c r="B710" s="81"/>
      <c r="C710" s="55" t="s">
        <v>53</v>
      </c>
      <c r="D710" s="56"/>
      <c r="E710" s="57">
        <f>SUM(E709:E709)</f>
        <v>633549.24</v>
      </c>
    </row>
    <row r="711" spans="1:5" ht="15" customHeight="1" x14ac:dyDescent="0.2"/>
    <row r="712" spans="1:5" ht="15" customHeight="1" x14ac:dyDescent="0.2"/>
    <row r="713" spans="1:5" ht="15" customHeight="1" x14ac:dyDescent="0.25">
      <c r="A713" s="38" t="s">
        <v>136</v>
      </c>
    </row>
    <row r="714" spans="1:5" ht="15" customHeight="1" x14ac:dyDescent="0.2">
      <c r="A714" s="204" t="s">
        <v>134</v>
      </c>
      <c r="B714" s="204"/>
      <c r="C714" s="204"/>
      <c r="D714" s="204"/>
      <c r="E714" s="204"/>
    </row>
    <row r="715" spans="1:5" ht="15" customHeight="1" x14ac:dyDescent="0.2">
      <c r="A715" s="204"/>
      <c r="B715" s="204"/>
      <c r="C715" s="204"/>
      <c r="D715" s="204"/>
      <c r="E715" s="204"/>
    </row>
    <row r="716" spans="1:5" ht="15" customHeight="1" x14ac:dyDescent="0.2">
      <c r="A716" s="202" t="s">
        <v>572</v>
      </c>
      <c r="B716" s="202"/>
      <c r="C716" s="202"/>
      <c r="D716" s="202"/>
      <c r="E716" s="202"/>
    </row>
    <row r="717" spans="1:5" ht="15" customHeight="1" x14ac:dyDescent="0.2">
      <c r="A717" s="202"/>
      <c r="B717" s="202"/>
      <c r="C717" s="202"/>
      <c r="D717" s="202"/>
      <c r="E717" s="202"/>
    </row>
    <row r="718" spans="1:5" ht="15" customHeight="1" x14ac:dyDescent="0.2">
      <c r="A718" s="202"/>
      <c r="B718" s="202"/>
      <c r="C718" s="202"/>
      <c r="D718" s="202"/>
      <c r="E718" s="202"/>
    </row>
    <row r="719" spans="1:5" ht="15" customHeight="1" x14ac:dyDescent="0.2">
      <c r="A719" s="202"/>
      <c r="B719" s="202"/>
      <c r="C719" s="202"/>
      <c r="D719" s="202"/>
      <c r="E719" s="202"/>
    </row>
    <row r="720" spans="1:5" ht="15" customHeight="1" x14ac:dyDescent="0.2">
      <c r="A720" s="202"/>
      <c r="B720" s="202"/>
      <c r="C720" s="202"/>
      <c r="D720" s="202"/>
      <c r="E720" s="202"/>
    </row>
    <row r="721" spans="1:5" ht="15" customHeight="1" x14ac:dyDescent="0.2">
      <c r="A721" s="202"/>
      <c r="B721" s="202"/>
      <c r="C721" s="202"/>
      <c r="D721" s="202"/>
      <c r="E721" s="202"/>
    </row>
    <row r="722" spans="1:5" ht="15" customHeight="1" x14ac:dyDescent="0.2">
      <c r="A722" s="202"/>
      <c r="B722" s="202"/>
      <c r="C722" s="202"/>
      <c r="D722" s="202"/>
      <c r="E722" s="202"/>
    </row>
    <row r="723" spans="1:5" ht="15" customHeight="1" x14ac:dyDescent="0.2">
      <c r="A723" s="202"/>
      <c r="B723" s="202"/>
      <c r="C723" s="202"/>
      <c r="D723" s="202"/>
      <c r="E723" s="202"/>
    </row>
    <row r="724" spans="1:5" ht="15" customHeight="1" x14ac:dyDescent="0.2">
      <c r="A724" s="202"/>
      <c r="B724" s="202"/>
      <c r="C724" s="202"/>
      <c r="D724" s="202"/>
      <c r="E724" s="202"/>
    </row>
    <row r="725" spans="1:5" ht="15" customHeight="1" x14ac:dyDescent="0.2">
      <c r="A725" s="108"/>
      <c r="B725" s="108"/>
      <c r="C725" s="108"/>
      <c r="D725" s="108"/>
      <c r="E725" s="108"/>
    </row>
    <row r="726" spans="1:5" ht="15" customHeight="1" x14ac:dyDescent="0.2">
      <c r="A726" s="108"/>
      <c r="B726" s="108"/>
      <c r="C726" s="108"/>
      <c r="D726" s="108"/>
      <c r="E726" s="108"/>
    </row>
    <row r="727" spans="1:5" ht="15" customHeight="1" x14ac:dyDescent="0.2">
      <c r="A727" s="108"/>
      <c r="B727" s="108"/>
      <c r="C727" s="108"/>
      <c r="D727" s="108"/>
      <c r="E727" s="108"/>
    </row>
    <row r="728" spans="1:5" ht="15" customHeight="1" x14ac:dyDescent="0.2">
      <c r="A728" s="108"/>
      <c r="B728" s="108"/>
      <c r="C728" s="108"/>
      <c r="D728" s="108"/>
      <c r="E728" s="108"/>
    </row>
    <row r="729" spans="1:5" ht="15" customHeight="1" x14ac:dyDescent="0.2">
      <c r="A729" s="108"/>
      <c r="B729" s="108"/>
      <c r="C729" s="108"/>
      <c r="D729" s="108"/>
      <c r="E729" s="108"/>
    </row>
    <row r="730" spans="1:5" ht="15" customHeight="1" x14ac:dyDescent="0.25">
      <c r="A730" s="40" t="s">
        <v>16</v>
      </c>
      <c r="B730" s="41"/>
      <c r="C730" s="41"/>
      <c r="D730" s="41"/>
      <c r="E730" s="43"/>
    </row>
    <row r="731" spans="1:5" ht="15" customHeight="1" x14ac:dyDescent="0.2">
      <c r="A731" s="42" t="s">
        <v>111</v>
      </c>
      <c r="B731" s="122"/>
      <c r="C731" s="122"/>
      <c r="D731" s="122"/>
      <c r="E731" s="43" t="s">
        <v>112</v>
      </c>
    </row>
    <row r="732" spans="1:5" ht="15" customHeight="1" x14ac:dyDescent="0.2"/>
    <row r="733" spans="1:5" ht="15" customHeight="1" x14ac:dyDescent="0.2">
      <c r="B733" s="65" t="s">
        <v>67</v>
      </c>
      <c r="C733" s="46" t="s">
        <v>49</v>
      </c>
      <c r="D733" s="123" t="s">
        <v>50</v>
      </c>
      <c r="E733" s="48" t="s">
        <v>51</v>
      </c>
    </row>
    <row r="734" spans="1:5" ht="15" customHeight="1" x14ac:dyDescent="0.2">
      <c r="B734" s="144">
        <v>303</v>
      </c>
      <c r="C734" s="68"/>
      <c r="D734" s="96" t="s">
        <v>113</v>
      </c>
      <c r="E734" s="90">
        <f>-328-135945.22-135429.25</f>
        <v>-271702.46999999997</v>
      </c>
    </row>
    <row r="735" spans="1:5" ht="15" customHeight="1" x14ac:dyDescent="0.2">
      <c r="B735" s="125"/>
      <c r="C735" s="55" t="s">
        <v>53</v>
      </c>
      <c r="D735" s="120"/>
      <c r="E735" s="73">
        <f>SUM(E734:E734)</f>
        <v>-271702.46999999997</v>
      </c>
    </row>
    <row r="736" spans="1:5" ht="15" customHeight="1" x14ac:dyDescent="0.2">
      <c r="B736" s="145"/>
      <c r="C736" s="146"/>
      <c r="D736" s="147"/>
      <c r="E736" s="148"/>
    </row>
    <row r="737" spans="1:5" ht="15" customHeight="1" x14ac:dyDescent="0.25">
      <c r="A737" s="40" t="s">
        <v>16</v>
      </c>
      <c r="B737" s="41"/>
      <c r="C737" s="41"/>
      <c r="D737" s="41"/>
      <c r="E737" s="41"/>
    </row>
    <row r="738" spans="1:5" ht="15" customHeight="1" x14ac:dyDescent="0.2">
      <c r="A738" s="42" t="s">
        <v>47</v>
      </c>
      <c r="B738" s="41"/>
      <c r="C738" s="41"/>
      <c r="D738" s="41"/>
      <c r="E738" s="83" t="s">
        <v>48</v>
      </c>
    </row>
    <row r="739" spans="1:5" ht="15" customHeight="1" x14ac:dyDescent="0.25">
      <c r="A739" s="40"/>
      <c r="B739" s="43"/>
      <c r="C739" s="41"/>
      <c r="D739" s="41"/>
      <c r="E739" s="44"/>
    </row>
    <row r="740" spans="1:5" ht="15" customHeight="1" x14ac:dyDescent="0.2">
      <c r="A740" s="45"/>
      <c r="B740" s="45"/>
      <c r="C740" s="46" t="s">
        <v>49</v>
      </c>
      <c r="D740" s="77" t="s">
        <v>54</v>
      </c>
      <c r="E740" s="48" t="s">
        <v>51</v>
      </c>
    </row>
    <row r="741" spans="1:5" ht="15" customHeight="1" x14ac:dyDescent="0.2">
      <c r="A741" s="78"/>
      <c r="B741" s="50"/>
      <c r="C741" s="79">
        <v>6409</v>
      </c>
      <c r="D741" s="69" t="s">
        <v>55</v>
      </c>
      <c r="E741" s="130">
        <v>271702.46999999997</v>
      </c>
    </row>
    <row r="742" spans="1:5" ht="15" customHeight="1" x14ac:dyDescent="0.2">
      <c r="A742" s="80"/>
      <c r="B742" s="81"/>
      <c r="C742" s="55" t="s">
        <v>53</v>
      </c>
      <c r="D742" s="56"/>
      <c r="E742" s="57">
        <f>SUM(E741:E741)</f>
        <v>271702.46999999997</v>
      </c>
    </row>
    <row r="743" spans="1:5" ht="15" customHeight="1" x14ac:dyDescent="0.2"/>
    <row r="744" spans="1:5" ht="15" customHeight="1" x14ac:dyDescent="0.2"/>
    <row r="745" spans="1:5" ht="15" customHeight="1" x14ac:dyDescent="0.25">
      <c r="A745" s="38" t="s">
        <v>137</v>
      </c>
    </row>
    <row r="746" spans="1:5" ht="15" customHeight="1" x14ac:dyDescent="0.2">
      <c r="A746" s="204" t="s">
        <v>134</v>
      </c>
      <c r="B746" s="204"/>
      <c r="C746" s="204"/>
      <c r="D746" s="204"/>
      <c r="E746" s="204"/>
    </row>
    <row r="747" spans="1:5" ht="15" customHeight="1" x14ac:dyDescent="0.2">
      <c r="A747" s="204"/>
      <c r="B747" s="204"/>
      <c r="C747" s="204"/>
      <c r="D747" s="204"/>
      <c r="E747" s="204"/>
    </row>
    <row r="748" spans="1:5" ht="15" customHeight="1" x14ac:dyDescent="0.2">
      <c r="A748" s="202" t="s">
        <v>573</v>
      </c>
      <c r="B748" s="202"/>
      <c r="C748" s="202"/>
      <c r="D748" s="202"/>
      <c r="E748" s="202"/>
    </row>
    <row r="749" spans="1:5" ht="15" customHeight="1" x14ac:dyDescent="0.2">
      <c r="A749" s="202"/>
      <c r="B749" s="202"/>
      <c r="C749" s="202"/>
      <c r="D749" s="202"/>
      <c r="E749" s="202"/>
    </row>
    <row r="750" spans="1:5" ht="15" customHeight="1" x14ac:dyDescent="0.2">
      <c r="A750" s="202"/>
      <c r="B750" s="202"/>
      <c r="C750" s="202"/>
      <c r="D750" s="202"/>
      <c r="E750" s="202"/>
    </row>
    <row r="751" spans="1:5" ht="15" customHeight="1" x14ac:dyDescent="0.2">
      <c r="A751" s="202"/>
      <c r="B751" s="202"/>
      <c r="C751" s="202"/>
      <c r="D751" s="202"/>
      <c r="E751" s="202"/>
    </row>
    <row r="752" spans="1:5" ht="15" customHeight="1" x14ac:dyDescent="0.2">
      <c r="A752" s="202"/>
      <c r="B752" s="202"/>
      <c r="C752" s="202"/>
      <c r="D752" s="202"/>
      <c r="E752" s="202"/>
    </row>
    <row r="753" spans="1:5" ht="15" customHeight="1" x14ac:dyDescent="0.2">
      <c r="A753" s="202"/>
      <c r="B753" s="202"/>
      <c r="C753" s="202"/>
      <c r="D753" s="202"/>
      <c r="E753" s="202"/>
    </row>
    <row r="754" spans="1:5" ht="15" customHeight="1" x14ac:dyDescent="0.2">
      <c r="A754" s="202"/>
      <c r="B754" s="202"/>
      <c r="C754" s="202"/>
      <c r="D754" s="202"/>
      <c r="E754" s="202"/>
    </row>
    <row r="755" spans="1:5" ht="15" customHeight="1" x14ac:dyDescent="0.2">
      <c r="A755" s="202"/>
      <c r="B755" s="202"/>
      <c r="C755" s="202"/>
      <c r="D755" s="202"/>
      <c r="E755" s="202"/>
    </row>
    <row r="756" spans="1:5" ht="15" customHeight="1" x14ac:dyDescent="0.2">
      <c r="A756" s="202"/>
      <c r="B756" s="202"/>
      <c r="C756" s="202"/>
      <c r="D756" s="202"/>
      <c r="E756" s="202"/>
    </row>
    <row r="757" spans="1:5" ht="15" customHeight="1" x14ac:dyDescent="0.2">
      <c r="A757" s="108"/>
      <c r="B757" s="108"/>
      <c r="C757" s="108"/>
      <c r="D757" s="108"/>
      <c r="E757" s="108"/>
    </row>
    <row r="758" spans="1:5" ht="15" customHeight="1" x14ac:dyDescent="0.25">
      <c r="A758" s="40" t="s">
        <v>16</v>
      </c>
      <c r="B758" s="41"/>
      <c r="C758" s="41"/>
      <c r="D758" s="41"/>
      <c r="E758" s="43"/>
    </row>
    <row r="759" spans="1:5" ht="15" customHeight="1" x14ac:dyDescent="0.2">
      <c r="A759" s="42" t="s">
        <v>111</v>
      </c>
      <c r="B759" s="122"/>
      <c r="C759" s="122"/>
      <c r="D759" s="122"/>
      <c r="E759" s="43" t="s">
        <v>112</v>
      </c>
    </row>
    <row r="760" spans="1:5" ht="15" customHeight="1" x14ac:dyDescent="0.2"/>
    <row r="761" spans="1:5" ht="15" customHeight="1" x14ac:dyDescent="0.2">
      <c r="B761" s="65" t="s">
        <v>67</v>
      </c>
      <c r="C761" s="46" t="s">
        <v>49</v>
      </c>
      <c r="D761" s="123" t="s">
        <v>50</v>
      </c>
      <c r="E761" s="48" t="s">
        <v>51</v>
      </c>
    </row>
    <row r="762" spans="1:5" ht="15" customHeight="1" x14ac:dyDescent="0.2">
      <c r="B762" s="144">
        <v>10</v>
      </c>
      <c r="C762" s="68"/>
      <c r="D762" s="96" t="s">
        <v>113</v>
      </c>
      <c r="E762" s="90">
        <v>-350000</v>
      </c>
    </row>
    <row r="763" spans="1:5" ht="15" customHeight="1" x14ac:dyDescent="0.2">
      <c r="B763" s="125"/>
      <c r="C763" s="55" t="s">
        <v>53</v>
      </c>
      <c r="D763" s="120"/>
      <c r="E763" s="73">
        <f>SUM(E762:E762)</f>
        <v>-350000</v>
      </c>
    </row>
    <row r="764" spans="1:5" ht="15" customHeight="1" x14ac:dyDescent="0.2">
      <c r="B764" s="145"/>
      <c r="C764" s="146"/>
      <c r="D764" s="147"/>
      <c r="E764" s="148"/>
    </row>
    <row r="765" spans="1:5" ht="15" customHeight="1" x14ac:dyDescent="0.25">
      <c r="A765" s="40" t="s">
        <v>16</v>
      </c>
      <c r="B765" s="41"/>
      <c r="C765" s="41"/>
      <c r="D765" s="41"/>
      <c r="E765" s="41"/>
    </row>
    <row r="766" spans="1:5" ht="15" customHeight="1" x14ac:dyDescent="0.2">
      <c r="A766" s="42" t="s">
        <v>47</v>
      </c>
      <c r="B766" s="41"/>
      <c r="C766" s="41"/>
      <c r="D766" s="41"/>
      <c r="E766" s="83" t="s">
        <v>48</v>
      </c>
    </row>
    <row r="767" spans="1:5" ht="15" customHeight="1" x14ac:dyDescent="0.25">
      <c r="A767" s="40"/>
      <c r="B767" s="43"/>
      <c r="C767" s="41"/>
      <c r="D767" s="41"/>
      <c r="E767" s="44"/>
    </row>
    <row r="768" spans="1:5" ht="15" customHeight="1" x14ac:dyDescent="0.2">
      <c r="A768" s="45"/>
      <c r="B768" s="45"/>
      <c r="C768" s="46" t="s">
        <v>49</v>
      </c>
      <c r="D768" s="77" t="s">
        <v>54</v>
      </c>
      <c r="E768" s="48" t="s">
        <v>51</v>
      </c>
    </row>
    <row r="769" spans="1:5" ht="15" customHeight="1" x14ac:dyDescent="0.2">
      <c r="A769" s="78"/>
      <c r="B769" s="50"/>
      <c r="C769" s="79">
        <v>6409</v>
      </c>
      <c r="D769" s="69" t="s">
        <v>55</v>
      </c>
      <c r="E769" s="130">
        <v>350000</v>
      </c>
    </row>
    <row r="770" spans="1:5" ht="15" customHeight="1" x14ac:dyDescent="0.2">
      <c r="A770" s="80"/>
      <c r="B770" s="81"/>
      <c r="C770" s="55" t="s">
        <v>53</v>
      </c>
      <c r="D770" s="56"/>
      <c r="E770" s="57">
        <f>SUM(E769:E769)</f>
        <v>350000</v>
      </c>
    </row>
    <row r="771" spans="1:5" ht="15" customHeight="1" x14ac:dyDescent="0.2"/>
    <row r="772" spans="1:5" ht="15" customHeight="1" x14ac:dyDescent="0.2"/>
    <row r="773" spans="1:5" ht="15" customHeight="1" x14ac:dyDescent="0.2"/>
    <row r="774" spans="1:5" ht="15" customHeight="1" x14ac:dyDescent="0.2"/>
    <row r="775" spans="1:5" ht="15" customHeight="1" x14ac:dyDescent="0.2"/>
    <row r="776" spans="1:5" ht="15" customHeight="1" x14ac:dyDescent="0.2"/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38" t="s">
        <v>138</v>
      </c>
    </row>
    <row r="783" spans="1:5" ht="15" customHeight="1" x14ac:dyDescent="0.2">
      <c r="A783" s="204" t="s">
        <v>134</v>
      </c>
      <c r="B783" s="204"/>
      <c r="C783" s="204"/>
      <c r="D783" s="204"/>
      <c r="E783" s="204"/>
    </row>
    <row r="784" spans="1:5" ht="15" customHeight="1" x14ac:dyDescent="0.2">
      <c r="A784" s="204"/>
      <c r="B784" s="204"/>
      <c r="C784" s="204"/>
      <c r="D784" s="204"/>
      <c r="E784" s="204"/>
    </row>
    <row r="785" spans="1:5" ht="15" customHeight="1" x14ac:dyDescent="0.2">
      <c r="A785" s="202" t="s">
        <v>574</v>
      </c>
      <c r="B785" s="202"/>
      <c r="C785" s="202"/>
      <c r="D785" s="202"/>
      <c r="E785" s="202"/>
    </row>
    <row r="786" spans="1:5" ht="15" customHeight="1" x14ac:dyDescent="0.2">
      <c r="A786" s="202"/>
      <c r="B786" s="202"/>
      <c r="C786" s="202"/>
      <c r="D786" s="202"/>
      <c r="E786" s="202"/>
    </row>
    <row r="787" spans="1:5" ht="15" customHeight="1" x14ac:dyDescent="0.2">
      <c r="A787" s="202"/>
      <c r="B787" s="202"/>
      <c r="C787" s="202"/>
      <c r="D787" s="202"/>
      <c r="E787" s="202"/>
    </row>
    <row r="788" spans="1:5" ht="15" customHeight="1" x14ac:dyDescent="0.2">
      <c r="A788" s="202"/>
      <c r="B788" s="202"/>
      <c r="C788" s="202"/>
      <c r="D788" s="202"/>
      <c r="E788" s="202"/>
    </row>
    <row r="789" spans="1:5" ht="15" customHeight="1" x14ac:dyDescent="0.2">
      <c r="A789" s="202"/>
      <c r="B789" s="202"/>
      <c r="C789" s="202"/>
      <c r="D789" s="202"/>
      <c r="E789" s="202"/>
    </row>
    <row r="790" spans="1:5" ht="15" customHeight="1" x14ac:dyDescent="0.2">
      <c r="A790" s="202"/>
      <c r="B790" s="202"/>
      <c r="C790" s="202"/>
      <c r="D790" s="202"/>
      <c r="E790" s="202"/>
    </row>
    <row r="791" spans="1:5" ht="15" customHeight="1" x14ac:dyDescent="0.2">
      <c r="A791" s="202"/>
      <c r="B791" s="202"/>
      <c r="C791" s="202"/>
      <c r="D791" s="202"/>
      <c r="E791" s="202"/>
    </row>
    <row r="792" spans="1:5" ht="15" customHeight="1" x14ac:dyDescent="0.2">
      <c r="A792" s="202"/>
      <c r="B792" s="202"/>
      <c r="C792" s="202"/>
      <c r="D792" s="202"/>
      <c r="E792" s="202"/>
    </row>
    <row r="793" spans="1:5" ht="15" customHeight="1" x14ac:dyDescent="0.2">
      <c r="A793" s="202"/>
      <c r="B793" s="202"/>
      <c r="C793" s="202"/>
      <c r="D793" s="202"/>
      <c r="E793" s="202"/>
    </row>
    <row r="794" spans="1:5" ht="15" customHeight="1" x14ac:dyDescent="0.2">
      <c r="A794" s="202"/>
      <c r="B794" s="202"/>
      <c r="C794" s="202"/>
      <c r="D794" s="202"/>
      <c r="E794" s="202"/>
    </row>
    <row r="795" spans="1:5" ht="15" customHeight="1" x14ac:dyDescent="0.2">
      <c r="A795" s="202"/>
      <c r="B795" s="202"/>
      <c r="C795" s="202"/>
      <c r="D795" s="202"/>
      <c r="E795" s="202"/>
    </row>
    <row r="796" spans="1:5" ht="15" customHeight="1" x14ac:dyDescent="0.2">
      <c r="A796" s="108"/>
      <c r="B796" s="108"/>
      <c r="C796" s="108"/>
      <c r="D796" s="108"/>
      <c r="E796" s="108"/>
    </row>
    <row r="797" spans="1:5" ht="15" customHeight="1" x14ac:dyDescent="0.25">
      <c r="A797" s="40" t="s">
        <v>16</v>
      </c>
      <c r="B797" s="41"/>
      <c r="C797" s="41"/>
      <c r="D797" s="41"/>
      <c r="E797" s="43"/>
    </row>
    <row r="798" spans="1:5" ht="15" customHeight="1" x14ac:dyDescent="0.2">
      <c r="A798" s="42" t="s">
        <v>111</v>
      </c>
      <c r="B798" s="122"/>
      <c r="C798" s="122"/>
      <c r="D798" s="122"/>
      <c r="E798" s="43" t="s">
        <v>112</v>
      </c>
    </row>
    <row r="799" spans="1:5" ht="15" customHeight="1" x14ac:dyDescent="0.2"/>
    <row r="800" spans="1:5" ht="15" customHeight="1" x14ac:dyDescent="0.2">
      <c r="B800" s="65" t="s">
        <v>67</v>
      </c>
      <c r="C800" s="46" t="s">
        <v>49</v>
      </c>
      <c r="D800" s="123" t="s">
        <v>50</v>
      </c>
      <c r="E800" s="48" t="s">
        <v>51</v>
      </c>
    </row>
    <row r="801" spans="1:7" ht="15" customHeight="1" x14ac:dyDescent="0.2">
      <c r="B801" s="144">
        <v>130</v>
      </c>
      <c r="C801" s="68"/>
      <c r="D801" s="96" t="s">
        <v>113</v>
      </c>
      <c r="E801" s="90">
        <v>-22615524.620000001</v>
      </c>
    </row>
    <row r="802" spans="1:7" ht="15" customHeight="1" x14ac:dyDescent="0.2">
      <c r="B802" s="144">
        <v>135</v>
      </c>
      <c r="C802" s="68"/>
      <c r="D802" s="96" t="s">
        <v>113</v>
      </c>
      <c r="E802" s="90">
        <v>-662723.43000000005</v>
      </c>
    </row>
    <row r="803" spans="1:7" ht="15" customHeight="1" x14ac:dyDescent="0.2">
      <c r="B803" s="144">
        <v>301</v>
      </c>
      <c r="C803" s="68"/>
      <c r="D803" s="96" t="s">
        <v>113</v>
      </c>
      <c r="E803" s="90">
        <v>-3200000</v>
      </c>
      <c r="G803" s="149">
        <f>SUM(E801:E803)</f>
        <v>-26478248.050000001</v>
      </c>
    </row>
    <row r="804" spans="1:7" ht="15" customHeight="1" x14ac:dyDescent="0.2">
      <c r="B804" s="144">
        <v>134</v>
      </c>
      <c r="C804" s="68"/>
      <c r="D804" s="96" t="s">
        <v>113</v>
      </c>
      <c r="E804" s="90">
        <v>2615524.62</v>
      </c>
    </row>
    <row r="805" spans="1:7" ht="15" customHeight="1" x14ac:dyDescent="0.2">
      <c r="B805" s="125"/>
      <c r="C805" s="55" t="s">
        <v>53</v>
      </c>
      <c r="D805" s="120"/>
      <c r="E805" s="73">
        <f>SUM(E801:E804)</f>
        <v>-23862723.43</v>
      </c>
    </row>
    <row r="806" spans="1:7" ht="15" customHeight="1" x14ac:dyDescent="0.2">
      <c r="B806" s="145"/>
      <c r="C806" s="146"/>
      <c r="D806" s="147"/>
      <c r="E806" s="148"/>
    </row>
    <row r="807" spans="1:7" ht="15" customHeight="1" x14ac:dyDescent="0.25">
      <c r="A807" s="40" t="s">
        <v>16</v>
      </c>
      <c r="B807" s="41"/>
      <c r="C807" s="41"/>
      <c r="D807" s="41"/>
      <c r="E807" s="41"/>
    </row>
    <row r="808" spans="1:7" ht="15" customHeight="1" x14ac:dyDescent="0.2">
      <c r="A808" s="42" t="s">
        <v>47</v>
      </c>
      <c r="B808" s="41"/>
      <c r="C808" s="41"/>
      <c r="D808" s="41"/>
      <c r="E808" s="83" t="s">
        <v>48</v>
      </c>
    </row>
    <row r="809" spans="1:7" ht="15" customHeight="1" x14ac:dyDescent="0.25">
      <c r="A809" s="40"/>
      <c r="B809" s="43"/>
      <c r="C809" s="41"/>
      <c r="D809" s="41"/>
      <c r="E809" s="44"/>
    </row>
    <row r="810" spans="1:7" ht="15" customHeight="1" x14ac:dyDescent="0.2">
      <c r="A810" s="45"/>
      <c r="B810" s="45"/>
      <c r="C810" s="46" t="s">
        <v>49</v>
      </c>
      <c r="D810" s="77" t="s">
        <v>54</v>
      </c>
      <c r="E810" s="48" t="s">
        <v>51</v>
      </c>
    </row>
    <row r="811" spans="1:7" ht="15" customHeight="1" x14ac:dyDescent="0.2">
      <c r="A811" s="78"/>
      <c r="B811" s="50"/>
      <c r="C811" s="79">
        <v>6409</v>
      </c>
      <c r="D811" s="69" t="s">
        <v>55</v>
      </c>
      <c r="E811" s="130">
        <v>23862723.43</v>
      </c>
    </row>
    <row r="812" spans="1:7" ht="15" customHeight="1" x14ac:dyDescent="0.2">
      <c r="A812" s="80"/>
      <c r="B812" s="81"/>
      <c r="C812" s="55" t="s">
        <v>53</v>
      </c>
      <c r="D812" s="56"/>
      <c r="E812" s="57">
        <f>SUM(E811:E811)</f>
        <v>23862723.43</v>
      </c>
    </row>
    <row r="813" spans="1:7" ht="15" customHeight="1" x14ac:dyDescent="0.2"/>
    <row r="814" spans="1:7" ht="15" customHeight="1" x14ac:dyDescent="0.2"/>
    <row r="815" spans="1:7" ht="15" customHeight="1" x14ac:dyDescent="0.25">
      <c r="A815" s="38" t="s">
        <v>139</v>
      </c>
    </row>
    <row r="816" spans="1:7" ht="15" customHeight="1" x14ac:dyDescent="0.2">
      <c r="A816" s="204" t="s">
        <v>140</v>
      </c>
      <c r="B816" s="204"/>
      <c r="C816" s="204"/>
      <c r="D816" s="204"/>
      <c r="E816" s="204"/>
    </row>
    <row r="817" spans="1:5" ht="15" customHeight="1" x14ac:dyDescent="0.2">
      <c r="A817" s="204"/>
      <c r="B817" s="204"/>
      <c r="C817" s="204"/>
      <c r="D817" s="204"/>
      <c r="E817" s="204"/>
    </row>
    <row r="818" spans="1:5" ht="15" customHeight="1" x14ac:dyDescent="0.2">
      <c r="A818" s="202" t="s">
        <v>141</v>
      </c>
      <c r="B818" s="202"/>
      <c r="C818" s="202"/>
      <c r="D818" s="202"/>
      <c r="E818" s="202"/>
    </row>
    <row r="819" spans="1:5" ht="15" customHeight="1" x14ac:dyDescent="0.2">
      <c r="A819" s="202"/>
      <c r="B819" s="202"/>
      <c r="C819" s="202"/>
      <c r="D819" s="202"/>
      <c r="E819" s="202"/>
    </row>
    <row r="820" spans="1:5" ht="15" customHeight="1" x14ac:dyDescent="0.2">
      <c r="A820" s="202"/>
      <c r="B820" s="202"/>
      <c r="C820" s="202"/>
      <c r="D820" s="202"/>
      <c r="E820" s="202"/>
    </row>
    <row r="821" spans="1:5" ht="15" customHeight="1" x14ac:dyDescent="0.2">
      <c r="A821" s="202"/>
      <c r="B821" s="202"/>
      <c r="C821" s="202"/>
      <c r="D821" s="202"/>
      <c r="E821" s="202"/>
    </row>
    <row r="822" spans="1:5" ht="15" customHeight="1" x14ac:dyDescent="0.2">
      <c r="A822" s="202"/>
      <c r="B822" s="202"/>
      <c r="C822" s="202"/>
      <c r="D822" s="202"/>
      <c r="E822" s="202"/>
    </row>
    <row r="823" spans="1:5" ht="15" customHeight="1" x14ac:dyDescent="0.2">
      <c r="A823" s="108"/>
      <c r="B823" s="108"/>
      <c r="C823" s="108"/>
      <c r="D823" s="108"/>
      <c r="E823" s="108"/>
    </row>
    <row r="824" spans="1:5" ht="15" customHeight="1" x14ac:dyDescent="0.25">
      <c r="A824" s="40" t="s">
        <v>16</v>
      </c>
      <c r="B824" s="41"/>
      <c r="C824" s="41"/>
      <c r="D824" s="41"/>
      <c r="E824" s="62"/>
    </row>
    <row r="825" spans="1:5" ht="15" customHeight="1" x14ac:dyDescent="0.2">
      <c r="A825" s="74" t="s">
        <v>58</v>
      </c>
      <c r="B825" s="60"/>
      <c r="C825" s="60"/>
      <c r="D825" s="60"/>
      <c r="E825" s="75" t="s">
        <v>59</v>
      </c>
    </row>
    <row r="826" spans="1:5" ht="15" customHeight="1" x14ac:dyDescent="0.2">
      <c r="A826" s="42"/>
      <c r="B826" s="43"/>
      <c r="C826" s="41"/>
      <c r="D826" s="41"/>
      <c r="E826" s="85"/>
    </row>
    <row r="827" spans="1:5" ht="15" customHeight="1" x14ac:dyDescent="0.2">
      <c r="A827" s="45"/>
      <c r="B827" s="45"/>
      <c r="C827" s="46" t="s">
        <v>49</v>
      </c>
      <c r="D827" s="77" t="s">
        <v>54</v>
      </c>
      <c r="E827" s="65" t="s">
        <v>51</v>
      </c>
    </row>
    <row r="828" spans="1:5" ht="15" customHeight="1" x14ac:dyDescent="0.2">
      <c r="A828" s="78"/>
      <c r="B828" s="50"/>
      <c r="C828" s="51">
        <v>5213</v>
      </c>
      <c r="D828" s="69" t="s">
        <v>55</v>
      </c>
      <c r="E828" s="140">
        <v>-100000</v>
      </c>
    </row>
    <row r="829" spans="1:5" ht="15" customHeight="1" x14ac:dyDescent="0.2">
      <c r="A829" s="54"/>
      <c r="B829" s="54"/>
      <c r="C829" s="55" t="s">
        <v>53</v>
      </c>
      <c r="D829" s="133"/>
      <c r="E829" s="93">
        <f>SUM(E828:E828)</f>
        <v>-100000</v>
      </c>
    </row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40" t="s">
        <v>16</v>
      </c>
      <c r="B834" s="41"/>
      <c r="C834" s="41"/>
      <c r="D834" s="41"/>
      <c r="E834" s="43"/>
    </row>
    <row r="835" spans="1:5" ht="15" customHeight="1" x14ac:dyDescent="0.2">
      <c r="A835" s="42" t="s">
        <v>142</v>
      </c>
      <c r="B835" s="41"/>
      <c r="C835" s="41"/>
      <c r="D835" s="41"/>
      <c r="E835" s="83" t="s">
        <v>143</v>
      </c>
    </row>
    <row r="836" spans="1:5" ht="15" customHeight="1" x14ac:dyDescent="0.2">
      <c r="A836" s="42"/>
      <c r="B836" s="43"/>
      <c r="C836" s="41"/>
      <c r="D836" s="41"/>
      <c r="E836" s="44"/>
    </row>
    <row r="837" spans="1:5" ht="15" customHeight="1" x14ac:dyDescent="0.2">
      <c r="A837" s="45"/>
      <c r="B837" s="45"/>
      <c r="C837" s="46" t="s">
        <v>49</v>
      </c>
      <c r="D837" s="77" t="s">
        <v>54</v>
      </c>
      <c r="E837" s="65" t="s">
        <v>51</v>
      </c>
    </row>
    <row r="838" spans="1:5" ht="15" customHeight="1" x14ac:dyDescent="0.2">
      <c r="A838" s="78"/>
      <c r="B838" s="50"/>
      <c r="C838" s="51">
        <v>6172</v>
      </c>
      <c r="D838" s="69" t="s">
        <v>61</v>
      </c>
      <c r="E838" s="53">
        <v>100000</v>
      </c>
    </row>
    <row r="839" spans="1:5" ht="15" customHeight="1" x14ac:dyDescent="0.2">
      <c r="A839" s="54"/>
      <c r="B839" s="54"/>
      <c r="C839" s="55" t="s">
        <v>53</v>
      </c>
      <c r="D839" s="133"/>
      <c r="E839" s="57">
        <f>SUM(E838:E838)</f>
        <v>100000</v>
      </c>
    </row>
    <row r="840" spans="1:5" ht="15" customHeight="1" x14ac:dyDescent="0.2"/>
    <row r="841" spans="1:5" ht="15" customHeight="1" x14ac:dyDescent="0.2"/>
    <row r="842" spans="1:5" ht="15" customHeight="1" x14ac:dyDescent="0.25">
      <c r="A842" s="38" t="s">
        <v>144</v>
      </c>
    </row>
    <row r="843" spans="1:5" ht="15" customHeight="1" x14ac:dyDescent="0.2">
      <c r="A843" s="204" t="s">
        <v>145</v>
      </c>
      <c r="B843" s="204"/>
      <c r="C843" s="204"/>
      <c r="D843" s="204"/>
      <c r="E843" s="204"/>
    </row>
    <row r="844" spans="1:5" ht="15" customHeight="1" x14ac:dyDescent="0.2">
      <c r="A844" s="204"/>
      <c r="B844" s="204"/>
      <c r="C844" s="204"/>
      <c r="D844" s="204"/>
      <c r="E844" s="204"/>
    </row>
    <row r="845" spans="1:5" ht="15" customHeight="1" x14ac:dyDescent="0.2">
      <c r="A845" s="202" t="s">
        <v>146</v>
      </c>
      <c r="B845" s="202"/>
      <c r="C845" s="202"/>
      <c r="D845" s="202"/>
      <c r="E845" s="202"/>
    </row>
    <row r="846" spans="1:5" ht="15" customHeight="1" x14ac:dyDescent="0.2">
      <c r="A846" s="202"/>
      <c r="B846" s="202"/>
      <c r="C846" s="202"/>
      <c r="D846" s="202"/>
      <c r="E846" s="202"/>
    </row>
    <row r="847" spans="1:5" ht="15" customHeight="1" x14ac:dyDescent="0.2">
      <c r="A847" s="202"/>
      <c r="B847" s="202"/>
      <c r="C847" s="202"/>
      <c r="D847" s="202"/>
      <c r="E847" s="202"/>
    </row>
    <row r="848" spans="1:5" ht="15" customHeight="1" x14ac:dyDescent="0.2">
      <c r="A848" s="202"/>
      <c r="B848" s="202"/>
      <c r="C848" s="202"/>
      <c r="D848" s="202"/>
      <c r="E848" s="202"/>
    </row>
    <row r="849" spans="1:5" ht="15" customHeight="1" x14ac:dyDescent="0.2">
      <c r="A849" s="202"/>
      <c r="B849" s="202"/>
      <c r="C849" s="202"/>
      <c r="D849" s="202"/>
      <c r="E849" s="202"/>
    </row>
    <row r="850" spans="1:5" ht="15" customHeight="1" x14ac:dyDescent="0.2">
      <c r="A850" s="202"/>
      <c r="B850" s="202"/>
      <c r="C850" s="202"/>
      <c r="D850" s="202"/>
      <c r="E850" s="202"/>
    </row>
    <row r="851" spans="1:5" ht="15" customHeight="1" x14ac:dyDescent="0.2">
      <c r="A851" s="41"/>
      <c r="B851" s="142"/>
      <c r="C851" s="146"/>
      <c r="D851" s="41"/>
      <c r="E851" s="150"/>
    </row>
    <row r="852" spans="1:5" ht="15" customHeight="1" x14ac:dyDescent="0.25">
      <c r="A852" s="40" t="s">
        <v>16</v>
      </c>
      <c r="B852" s="41"/>
      <c r="C852" s="41"/>
      <c r="D852" s="41"/>
      <c r="E852" s="43"/>
    </row>
    <row r="853" spans="1:5" ht="15" customHeight="1" x14ac:dyDescent="0.2">
      <c r="A853" s="127" t="s">
        <v>147</v>
      </c>
      <c r="B853" s="60"/>
      <c r="C853" s="60"/>
      <c r="D853" s="60"/>
      <c r="E853" s="75" t="s">
        <v>148</v>
      </c>
    </row>
    <row r="854" spans="1:5" ht="15" customHeight="1" x14ac:dyDescent="0.2">
      <c r="A854" s="42"/>
      <c r="B854" s="43"/>
      <c r="C854" s="41"/>
      <c r="D854" s="41"/>
      <c r="E854" s="44"/>
    </row>
    <row r="855" spans="1:5" ht="15" customHeight="1" x14ac:dyDescent="0.2">
      <c r="A855" s="45"/>
      <c r="B855" s="45"/>
      <c r="C855" s="46" t="s">
        <v>49</v>
      </c>
      <c r="D855" s="77" t="s">
        <v>54</v>
      </c>
      <c r="E855" s="65" t="s">
        <v>51</v>
      </c>
    </row>
    <row r="856" spans="1:5" ht="15" customHeight="1" x14ac:dyDescent="0.2">
      <c r="A856" s="78"/>
      <c r="B856" s="50"/>
      <c r="C856" s="51">
        <v>6113</v>
      </c>
      <c r="D856" s="69" t="s">
        <v>61</v>
      </c>
      <c r="E856" s="53">
        <v>-63071.5</v>
      </c>
    </row>
    <row r="857" spans="1:5" ht="15" customHeight="1" x14ac:dyDescent="0.2">
      <c r="A857" s="78"/>
      <c r="B857" s="50"/>
      <c r="C857" s="51">
        <v>6113</v>
      </c>
      <c r="D857" s="69" t="s">
        <v>93</v>
      </c>
      <c r="E857" s="53">
        <v>63071.5</v>
      </c>
    </row>
    <row r="858" spans="1:5" ht="15" customHeight="1" x14ac:dyDescent="0.2">
      <c r="A858" s="54"/>
      <c r="B858" s="54"/>
      <c r="C858" s="55" t="s">
        <v>53</v>
      </c>
      <c r="D858" s="133"/>
      <c r="E858" s="57">
        <f>SUM(E856:E857)</f>
        <v>0</v>
      </c>
    </row>
    <row r="859" spans="1:5" ht="15" customHeight="1" x14ac:dyDescent="0.2"/>
    <row r="860" spans="1:5" ht="15" customHeight="1" x14ac:dyDescent="0.2"/>
    <row r="861" spans="1:5" ht="15" customHeight="1" x14ac:dyDescent="0.25">
      <c r="A861" s="38" t="s">
        <v>149</v>
      </c>
    </row>
    <row r="862" spans="1:5" ht="15" customHeight="1" x14ac:dyDescent="0.2">
      <c r="A862" s="204" t="s">
        <v>150</v>
      </c>
      <c r="B862" s="204"/>
      <c r="C862" s="204"/>
      <c r="D862" s="204"/>
      <c r="E862" s="204"/>
    </row>
    <row r="863" spans="1:5" ht="15" customHeight="1" x14ac:dyDescent="0.2">
      <c r="A863" s="204"/>
      <c r="B863" s="204"/>
      <c r="C863" s="204"/>
      <c r="D863" s="204"/>
      <c r="E863" s="204"/>
    </row>
    <row r="864" spans="1:5" ht="15" customHeight="1" x14ac:dyDescent="0.2">
      <c r="A864" s="202" t="s">
        <v>575</v>
      </c>
      <c r="B864" s="202"/>
      <c r="C864" s="202"/>
      <c r="D864" s="202"/>
      <c r="E864" s="202"/>
    </row>
    <row r="865" spans="1:5" ht="15" customHeight="1" x14ac:dyDescent="0.2">
      <c r="A865" s="202"/>
      <c r="B865" s="202"/>
      <c r="C865" s="202"/>
      <c r="D865" s="202"/>
      <c r="E865" s="202"/>
    </row>
    <row r="866" spans="1:5" ht="15" customHeight="1" x14ac:dyDescent="0.2">
      <c r="A866" s="202"/>
      <c r="B866" s="202"/>
      <c r="C866" s="202"/>
      <c r="D866" s="202"/>
      <c r="E866" s="202"/>
    </row>
    <row r="867" spans="1:5" ht="15" customHeight="1" x14ac:dyDescent="0.2">
      <c r="A867" s="202"/>
      <c r="B867" s="202"/>
      <c r="C867" s="202"/>
      <c r="D867" s="202"/>
      <c r="E867" s="202"/>
    </row>
    <row r="868" spans="1:5" ht="15" customHeight="1" x14ac:dyDescent="0.2">
      <c r="A868" s="202"/>
      <c r="B868" s="202"/>
      <c r="C868" s="202"/>
      <c r="D868" s="202"/>
      <c r="E868" s="202"/>
    </row>
    <row r="869" spans="1:5" ht="15" customHeight="1" x14ac:dyDescent="0.2">
      <c r="A869" s="202"/>
      <c r="B869" s="202"/>
      <c r="C869" s="202"/>
      <c r="D869" s="202"/>
      <c r="E869" s="202"/>
    </row>
    <row r="870" spans="1:5" ht="15" customHeight="1" x14ac:dyDescent="0.2">
      <c r="A870" s="202"/>
      <c r="B870" s="202"/>
      <c r="C870" s="202"/>
      <c r="D870" s="202"/>
      <c r="E870" s="202"/>
    </row>
    <row r="871" spans="1:5" ht="15" customHeight="1" x14ac:dyDescent="0.2">
      <c r="A871" s="41"/>
      <c r="B871" s="142"/>
      <c r="C871" s="146"/>
      <c r="D871" s="41"/>
      <c r="E871" s="150"/>
    </row>
    <row r="872" spans="1:5" ht="15" customHeight="1" x14ac:dyDescent="0.25">
      <c r="A872" s="40" t="s">
        <v>16</v>
      </c>
      <c r="B872" s="41"/>
      <c r="C872" s="41"/>
      <c r="D872" s="41"/>
      <c r="E872" s="43"/>
    </row>
    <row r="873" spans="1:5" ht="15" customHeight="1" x14ac:dyDescent="0.2">
      <c r="A873" s="42" t="s">
        <v>58</v>
      </c>
      <c r="B873" s="41"/>
      <c r="C873" s="41"/>
      <c r="D873" s="41"/>
      <c r="E873" s="83" t="s">
        <v>59</v>
      </c>
    </row>
    <row r="874" spans="1:5" ht="15" customHeight="1" x14ac:dyDescent="0.2">
      <c r="A874" s="42"/>
      <c r="B874" s="43"/>
      <c r="C874" s="41"/>
      <c r="D874" s="41"/>
      <c r="E874" s="44"/>
    </row>
    <row r="875" spans="1:5" ht="15" customHeight="1" x14ac:dyDescent="0.2">
      <c r="A875" s="45"/>
      <c r="B875" s="45"/>
      <c r="C875" s="46" t="s">
        <v>49</v>
      </c>
      <c r="D875" s="77" t="s">
        <v>54</v>
      </c>
      <c r="E875" s="65" t="s">
        <v>51</v>
      </c>
    </row>
    <row r="876" spans="1:5" ht="15" customHeight="1" x14ac:dyDescent="0.2">
      <c r="A876" s="78"/>
      <c r="B876" s="50"/>
      <c r="C876" s="51">
        <v>5213</v>
      </c>
      <c r="D876" s="69" t="s">
        <v>55</v>
      </c>
      <c r="E876" s="53">
        <v>-60000</v>
      </c>
    </row>
    <row r="877" spans="1:5" ht="15" customHeight="1" x14ac:dyDescent="0.2">
      <c r="A877" s="78"/>
      <c r="B877" s="50"/>
      <c r="C877" s="51">
        <v>5512</v>
      </c>
      <c r="D877" s="133" t="s">
        <v>122</v>
      </c>
      <c r="E877" s="53">
        <v>60000</v>
      </c>
    </row>
    <row r="878" spans="1:5" ht="15" customHeight="1" x14ac:dyDescent="0.2">
      <c r="A878" s="54"/>
      <c r="B878" s="54"/>
      <c r="C878" s="55" t="s">
        <v>53</v>
      </c>
      <c r="D878" s="133"/>
      <c r="E878" s="57">
        <f>SUM(E876:E877)</f>
        <v>0</v>
      </c>
    </row>
    <row r="879" spans="1:5" ht="15" customHeight="1" x14ac:dyDescent="0.2"/>
    <row r="880" spans="1:5" ht="15" customHeight="1" x14ac:dyDescent="0.2"/>
    <row r="881" spans="1:5" ht="15" customHeight="1" x14ac:dyDescent="0.2"/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38" t="s">
        <v>151</v>
      </c>
    </row>
    <row r="887" spans="1:5" ht="15" customHeight="1" x14ac:dyDescent="0.2">
      <c r="A887" s="204" t="s">
        <v>152</v>
      </c>
      <c r="B887" s="204"/>
      <c r="C887" s="204"/>
      <c r="D887" s="204"/>
      <c r="E887" s="204"/>
    </row>
    <row r="888" spans="1:5" ht="15" customHeight="1" x14ac:dyDescent="0.2">
      <c r="A888" s="204"/>
      <c r="B888" s="204"/>
      <c r="C888" s="204"/>
      <c r="D888" s="204"/>
      <c r="E888" s="204"/>
    </row>
    <row r="889" spans="1:5" ht="15" customHeight="1" x14ac:dyDescent="0.2">
      <c r="A889" s="202" t="s">
        <v>153</v>
      </c>
      <c r="B889" s="202"/>
      <c r="C889" s="202"/>
      <c r="D889" s="202"/>
      <c r="E889" s="202"/>
    </row>
    <row r="890" spans="1:5" ht="15" customHeight="1" x14ac:dyDescent="0.2">
      <c r="A890" s="202"/>
      <c r="B890" s="202"/>
      <c r="C890" s="202"/>
      <c r="D890" s="202"/>
      <c r="E890" s="202"/>
    </row>
    <row r="891" spans="1:5" ht="15" customHeight="1" x14ac:dyDescent="0.2">
      <c r="A891" s="202"/>
      <c r="B891" s="202"/>
      <c r="C891" s="202"/>
      <c r="D891" s="202"/>
      <c r="E891" s="202"/>
    </row>
    <row r="892" spans="1:5" ht="15" customHeight="1" x14ac:dyDescent="0.2">
      <c r="A892" s="202"/>
      <c r="B892" s="202"/>
      <c r="C892" s="202"/>
      <c r="D892" s="202"/>
      <c r="E892" s="202"/>
    </row>
    <row r="893" spans="1:5" ht="15" customHeight="1" x14ac:dyDescent="0.2">
      <c r="A893" s="202"/>
      <c r="B893" s="202"/>
      <c r="C893" s="202"/>
      <c r="D893" s="202"/>
      <c r="E893" s="202"/>
    </row>
    <row r="894" spans="1:5" ht="15" customHeight="1" x14ac:dyDescent="0.2">
      <c r="A894" s="41"/>
      <c r="B894" s="142"/>
      <c r="C894" s="146"/>
      <c r="D894" s="41"/>
      <c r="E894" s="150"/>
    </row>
    <row r="895" spans="1:5" ht="15" customHeight="1" x14ac:dyDescent="0.25">
      <c r="A895" s="58" t="s">
        <v>16</v>
      </c>
      <c r="B895" s="60"/>
      <c r="C895" s="60"/>
      <c r="D895" s="43"/>
      <c r="E895" s="43"/>
    </row>
    <row r="896" spans="1:5" ht="15" customHeight="1" x14ac:dyDescent="0.2">
      <c r="A896" s="61" t="s">
        <v>73</v>
      </c>
      <c r="B896" s="60"/>
      <c r="C896" s="60"/>
      <c r="D896" s="60"/>
      <c r="E896" s="75" t="s">
        <v>154</v>
      </c>
    </row>
    <row r="897" spans="1:7" ht="15" customHeight="1" x14ac:dyDescent="0.25">
      <c r="A897" s="151"/>
      <c r="B897" s="152"/>
      <c r="C897" s="60"/>
      <c r="D897" s="62"/>
      <c r="E897" s="111"/>
    </row>
    <row r="898" spans="1:7" ht="15" customHeight="1" x14ac:dyDescent="0.25">
      <c r="A898" s="151"/>
      <c r="B898" s="46" t="s">
        <v>155</v>
      </c>
      <c r="C898" s="46" t="s">
        <v>49</v>
      </c>
      <c r="D898" s="47" t="s">
        <v>54</v>
      </c>
      <c r="E898" s="65" t="s">
        <v>51</v>
      </c>
    </row>
    <row r="899" spans="1:7" ht="15" customHeight="1" x14ac:dyDescent="0.25">
      <c r="A899" s="151"/>
      <c r="B899" s="144">
        <v>10</v>
      </c>
      <c r="C899" s="68"/>
      <c r="D899" s="69" t="s">
        <v>61</v>
      </c>
      <c r="E899" s="90">
        <v>-1701.8</v>
      </c>
    </row>
    <row r="900" spans="1:7" ht="15" customHeight="1" x14ac:dyDescent="0.25">
      <c r="A900" s="151"/>
      <c r="B900" s="144">
        <v>10</v>
      </c>
      <c r="C900" s="68"/>
      <c r="D900" s="69" t="s">
        <v>93</v>
      </c>
      <c r="E900" s="90">
        <v>-92221.77</v>
      </c>
    </row>
    <row r="901" spans="1:7" ht="15" customHeight="1" x14ac:dyDescent="0.25">
      <c r="A901" s="151"/>
      <c r="B901" s="128"/>
      <c r="C901" s="55" t="s">
        <v>53</v>
      </c>
      <c r="D901" s="56"/>
      <c r="E901" s="57">
        <f>SUM(E899:E900)</f>
        <v>-93923.57</v>
      </c>
    </row>
    <row r="902" spans="1:7" ht="15" customHeight="1" x14ac:dyDescent="0.25">
      <c r="A902" s="151"/>
      <c r="B902" s="152"/>
      <c r="C902" s="60"/>
      <c r="D902" s="62"/>
      <c r="E902" s="111"/>
    </row>
    <row r="903" spans="1:7" ht="15" customHeight="1" x14ac:dyDescent="0.2">
      <c r="A903" s="64"/>
      <c r="B903" s="45"/>
      <c r="C903" s="65" t="s">
        <v>49</v>
      </c>
      <c r="D903" s="77" t="s">
        <v>54</v>
      </c>
      <c r="E903" s="48" t="s">
        <v>51</v>
      </c>
    </row>
    <row r="904" spans="1:7" ht="15" customHeight="1" x14ac:dyDescent="0.2">
      <c r="A904" s="67"/>
      <c r="B904" s="67"/>
      <c r="C904" s="68">
        <v>2212</v>
      </c>
      <c r="D904" s="69" t="s">
        <v>61</v>
      </c>
      <c r="E904" s="90">
        <f>-74901</f>
        <v>-74901</v>
      </c>
    </row>
    <row r="905" spans="1:7" ht="15" customHeight="1" x14ac:dyDescent="0.2">
      <c r="A905" s="67"/>
      <c r="B905" s="67"/>
      <c r="C905" s="68">
        <v>2212</v>
      </c>
      <c r="D905" s="69" t="s">
        <v>61</v>
      </c>
      <c r="E905" s="90">
        <v>93923.57</v>
      </c>
    </row>
    <row r="906" spans="1:7" ht="15" customHeight="1" x14ac:dyDescent="0.2">
      <c r="A906" s="67"/>
      <c r="B906" s="67"/>
      <c r="C906" s="68">
        <v>6172</v>
      </c>
      <c r="D906" s="69" t="s">
        <v>61</v>
      </c>
      <c r="E906" s="90">
        <v>74901</v>
      </c>
    </row>
    <row r="907" spans="1:7" ht="15" customHeight="1" x14ac:dyDescent="0.2">
      <c r="A907" s="70"/>
      <c r="B907" s="135"/>
      <c r="C907" s="71" t="s">
        <v>53</v>
      </c>
      <c r="D907" s="113"/>
      <c r="E907" s="114">
        <f>SUM(E904:E906)</f>
        <v>93923.57</v>
      </c>
      <c r="G907" s="149">
        <f>SUM(E905:E906)</f>
        <v>168824.57</v>
      </c>
    </row>
    <row r="908" spans="1:7" ht="15" customHeight="1" x14ac:dyDescent="0.2"/>
    <row r="909" spans="1:7" ht="15" customHeight="1" x14ac:dyDescent="0.2"/>
    <row r="910" spans="1:7" ht="15" customHeight="1" x14ac:dyDescent="0.25">
      <c r="A910" s="38" t="s">
        <v>156</v>
      </c>
    </row>
    <row r="911" spans="1:7" ht="15" customHeight="1" x14ac:dyDescent="0.2">
      <c r="A911" s="204" t="s">
        <v>152</v>
      </c>
      <c r="B911" s="204"/>
      <c r="C911" s="204"/>
      <c r="D911" s="204"/>
      <c r="E911" s="204"/>
    </row>
    <row r="912" spans="1:7" ht="15" customHeight="1" x14ac:dyDescent="0.2">
      <c r="A912" s="204"/>
      <c r="B912" s="204"/>
      <c r="C912" s="204"/>
      <c r="D912" s="204"/>
      <c r="E912" s="204"/>
    </row>
    <row r="913" spans="1:5" ht="15" customHeight="1" x14ac:dyDescent="0.2">
      <c r="A913" s="202" t="s">
        <v>157</v>
      </c>
      <c r="B913" s="202"/>
      <c r="C913" s="202"/>
      <c r="D913" s="202"/>
      <c r="E913" s="202"/>
    </row>
    <row r="914" spans="1:5" ht="15" customHeight="1" x14ac:dyDescent="0.2">
      <c r="A914" s="202"/>
      <c r="B914" s="202"/>
      <c r="C914" s="202"/>
      <c r="D914" s="202"/>
      <c r="E914" s="202"/>
    </row>
    <row r="915" spans="1:5" ht="15" customHeight="1" x14ac:dyDescent="0.2">
      <c r="A915" s="202"/>
      <c r="B915" s="202"/>
      <c r="C915" s="202"/>
      <c r="D915" s="202"/>
      <c r="E915" s="202"/>
    </row>
    <row r="916" spans="1:5" ht="15" customHeight="1" x14ac:dyDescent="0.2">
      <c r="A916" s="202"/>
      <c r="B916" s="202"/>
      <c r="C916" s="202"/>
      <c r="D916" s="202"/>
      <c r="E916" s="202"/>
    </row>
    <row r="917" spans="1:5" ht="15" customHeight="1" x14ac:dyDescent="0.2">
      <c r="A917" s="202"/>
      <c r="B917" s="202"/>
      <c r="C917" s="202"/>
      <c r="D917" s="202"/>
      <c r="E917" s="202"/>
    </row>
    <row r="918" spans="1:5" ht="15" customHeight="1" x14ac:dyDescent="0.2">
      <c r="A918" s="41"/>
      <c r="B918" s="142"/>
      <c r="C918" s="146"/>
      <c r="D918" s="41"/>
      <c r="E918" s="150"/>
    </row>
    <row r="919" spans="1:5" ht="15" customHeight="1" x14ac:dyDescent="0.25">
      <c r="A919" s="58" t="s">
        <v>16</v>
      </c>
      <c r="B919" s="60"/>
      <c r="C919" s="60"/>
      <c r="D919" s="43"/>
      <c r="E919" s="43"/>
    </row>
    <row r="920" spans="1:5" ht="15" customHeight="1" x14ac:dyDescent="0.2">
      <c r="A920" s="61" t="s">
        <v>73</v>
      </c>
      <c r="B920" s="60"/>
      <c r="C920" s="60"/>
      <c r="D920" s="60"/>
      <c r="E920" s="75" t="s">
        <v>154</v>
      </c>
    </row>
    <row r="921" spans="1:5" ht="15" customHeight="1" x14ac:dyDescent="0.25">
      <c r="A921" s="151"/>
      <c r="B921" s="152"/>
      <c r="C921" s="60"/>
      <c r="D921" s="62"/>
      <c r="E921" s="111"/>
    </row>
    <row r="922" spans="1:5" ht="15" customHeight="1" x14ac:dyDescent="0.25">
      <c r="A922" s="38"/>
      <c r="B922" s="46" t="s">
        <v>155</v>
      </c>
      <c r="C922" s="46" t="s">
        <v>49</v>
      </c>
      <c r="D922" s="47" t="s">
        <v>54</v>
      </c>
      <c r="E922" s="65" t="s">
        <v>51</v>
      </c>
    </row>
    <row r="923" spans="1:5" ht="15" customHeight="1" x14ac:dyDescent="0.25">
      <c r="A923" s="38"/>
      <c r="B923" s="144">
        <v>10</v>
      </c>
      <c r="C923" s="68"/>
      <c r="D923" s="69" t="s">
        <v>93</v>
      </c>
      <c r="E923" s="90">
        <v>-60000</v>
      </c>
    </row>
    <row r="924" spans="1:5" ht="15" customHeight="1" x14ac:dyDescent="0.25">
      <c r="A924" s="38"/>
      <c r="B924" s="128"/>
      <c r="C924" s="55" t="s">
        <v>53</v>
      </c>
      <c r="D924" s="56"/>
      <c r="E924" s="57">
        <f>SUM(E923:E923)</f>
        <v>-60000</v>
      </c>
    </row>
    <row r="925" spans="1:5" ht="15" customHeight="1" x14ac:dyDescent="0.2"/>
    <row r="926" spans="1:5" ht="15" customHeight="1" x14ac:dyDescent="0.2">
      <c r="C926" s="65" t="s">
        <v>49</v>
      </c>
      <c r="D926" s="77" t="s">
        <v>54</v>
      </c>
      <c r="E926" s="48" t="s">
        <v>51</v>
      </c>
    </row>
    <row r="927" spans="1:5" ht="15" customHeight="1" x14ac:dyDescent="0.2">
      <c r="C927" s="68">
        <v>6172</v>
      </c>
      <c r="D927" s="69" t="s">
        <v>61</v>
      </c>
      <c r="E927" s="90">
        <v>50000</v>
      </c>
    </row>
    <row r="928" spans="1:5" ht="15" customHeight="1" x14ac:dyDescent="0.2">
      <c r="C928" s="68">
        <v>6172</v>
      </c>
      <c r="D928" s="133" t="s">
        <v>122</v>
      </c>
      <c r="E928" s="90">
        <v>10000</v>
      </c>
    </row>
    <row r="929" spans="1:5" ht="15" customHeight="1" x14ac:dyDescent="0.2">
      <c r="C929" s="71" t="s">
        <v>53</v>
      </c>
      <c r="D929" s="113"/>
      <c r="E929" s="114">
        <f>SUM(E927:E928)</f>
        <v>60000</v>
      </c>
    </row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8" t="s">
        <v>158</v>
      </c>
    </row>
    <row r="939" spans="1:5" ht="15" customHeight="1" x14ac:dyDescent="0.2">
      <c r="A939" s="204" t="s">
        <v>159</v>
      </c>
      <c r="B939" s="204"/>
      <c r="C939" s="204"/>
      <c r="D939" s="204"/>
      <c r="E939" s="204"/>
    </row>
    <row r="940" spans="1:5" ht="15" customHeight="1" x14ac:dyDescent="0.2">
      <c r="A940" s="204"/>
      <c r="B940" s="204"/>
      <c r="C940" s="204"/>
      <c r="D940" s="204"/>
      <c r="E940" s="204"/>
    </row>
    <row r="941" spans="1:5" ht="15" customHeight="1" x14ac:dyDescent="0.2">
      <c r="A941" s="202" t="s">
        <v>160</v>
      </c>
      <c r="B941" s="202"/>
      <c r="C941" s="202"/>
      <c r="D941" s="202"/>
      <c r="E941" s="202"/>
    </row>
    <row r="942" spans="1:5" ht="15" customHeight="1" x14ac:dyDescent="0.2">
      <c r="A942" s="202"/>
      <c r="B942" s="202"/>
      <c r="C942" s="202"/>
      <c r="D942" s="202"/>
      <c r="E942" s="202"/>
    </row>
    <row r="943" spans="1:5" ht="15" customHeight="1" x14ac:dyDescent="0.2">
      <c r="A943" s="202"/>
      <c r="B943" s="202"/>
      <c r="C943" s="202"/>
      <c r="D943" s="202"/>
      <c r="E943" s="202"/>
    </row>
    <row r="944" spans="1:5" ht="15" customHeight="1" x14ac:dyDescent="0.2">
      <c r="A944" s="202"/>
      <c r="B944" s="202"/>
      <c r="C944" s="202"/>
      <c r="D944" s="202"/>
      <c r="E944" s="202"/>
    </row>
    <row r="945" spans="1:5" ht="15" customHeight="1" x14ac:dyDescent="0.2">
      <c r="A945" s="202"/>
      <c r="B945" s="202"/>
      <c r="C945" s="202"/>
      <c r="D945" s="202"/>
      <c r="E945" s="202"/>
    </row>
    <row r="946" spans="1:5" ht="15" customHeight="1" x14ac:dyDescent="0.2">
      <c r="A946" s="202"/>
      <c r="B946" s="202"/>
      <c r="C946" s="202"/>
      <c r="D946" s="202"/>
      <c r="E946" s="202"/>
    </row>
    <row r="947" spans="1:5" ht="15" customHeight="1" x14ac:dyDescent="0.2">
      <c r="A947" s="41"/>
      <c r="B947" s="142"/>
      <c r="C947" s="146"/>
      <c r="D947" s="41"/>
      <c r="E947" s="150"/>
    </row>
    <row r="948" spans="1:5" ht="15" customHeight="1" x14ac:dyDescent="0.25">
      <c r="A948" s="58" t="s">
        <v>16</v>
      </c>
      <c r="B948" s="60"/>
      <c r="C948" s="60"/>
      <c r="D948" s="43"/>
      <c r="E948" s="43"/>
    </row>
    <row r="949" spans="1:5" ht="15" customHeight="1" x14ac:dyDescent="0.2">
      <c r="A949" s="61" t="s">
        <v>80</v>
      </c>
      <c r="B949" s="60"/>
      <c r="C949" s="60"/>
      <c r="D949" s="60"/>
      <c r="E949" s="75" t="s">
        <v>92</v>
      </c>
    </row>
    <row r="950" spans="1:5" ht="15" customHeight="1" x14ac:dyDescent="0.25">
      <c r="A950" s="151"/>
      <c r="B950" s="152"/>
      <c r="C950" s="60"/>
      <c r="D950" s="62"/>
      <c r="E950" s="111"/>
    </row>
    <row r="951" spans="1:5" ht="15" customHeight="1" x14ac:dyDescent="0.2">
      <c r="A951" s="64"/>
      <c r="B951" s="45"/>
      <c r="C951" s="65" t="s">
        <v>49</v>
      </c>
      <c r="D951" s="77" t="s">
        <v>54</v>
      </c>
      <c r="E951" s="48" t="s">
        <v>51</v>
      </c>
    </row>
    <row r="952" spans="1:5" ht="15" customHeight="1" x14ac:dyDescent="0.2">
      <c r="A952" s="67"/>
      <c r="B952" s="67"/>
      <c r="C952" s="68">
        <v>6172</v>
      </c>
      <c r="D952" s="69" t="s">
        <v>61</v>
      </c>
      <c r="E952" s="90">
        <v>-500786.59</v>
      </c>
    </row>
    <row r="953" spans="1:5" ht="15" customHeight="1" x14ac:dyDescent="0.2">
      <c r="A953" s="67"/>
      <c r="B953" s="67"/>
      <c r="C953" s="68">
        <v>6172</v>
      </c>
      <c r="D953" s="69" t="s">
        <v>93</v>
      </c>
      <c r="E953" s="90">
        <v>-17100</v>
      </c>
    </row>
    <row r="954" spans="1:5" ht="15" customHeight="1" x14ac:dyDescent="0.2">
      <c r="A954" s="67"/>
      <c r="B954" s="67"/>
      <c r="C954" s="68">
        <v>6172</v>
      </c>
      <c r="D954" s="69" t="s">
        <v>93</v>
      </c>
      <c r="E954" s="90">
        <v>517886.59</v>
      </c>
    </row>
    <row r="955" spans="1:5" ht="15" customHeight="1" x14ac:dyDescent="0.2">
      <c r="A955" s="70"/>
      <c r="B955" s="135"/>
      <c r="C955" s="71" t="s">
        <v>53</v>
      </c>
      <c r="D955" s="113"/>
      <c r="E955" s="114">
        <f>SUM(E952:E954)</f>
        <v>0</v>
      </c>
    </row>
    <row r="956" spans="1:5" ht="15" customHeight="1" x14ac:dyDescent="0.2"/>
    <row r="957" spans="1:5" ht="15" customHeight="1" x14ac:dyDescent="0.2"/>
    <row r="958" spans="1:5" ht="15" customHeight="1" x14ac:dyDescent="0.25">
      <c r="A958" s="38" t="s">
        <v>161</v>
      </c>
    </row>
    <row r="959" spans="1:5" ht="15" customHeight="1" x14ac:dyDescent="0.2">
      <c r="A959" s="204" t="s">
        <v>162</v>
      </c>
      <c r="B959" s="204"/>
      <c r="C959" s="204"/>
      <c r="D959" s="204"/>
      <c r="E959" s="204"/>
    </row>
    <row r="960" spans="1:5" ht="15" customHeight="1" x14ac:dyDescent="0.2">
      <c r="A960" s="204"/>
      <c r="B960" s="204"/>
      <c r="C960" s="204"/>
      <c r="D960" s="204"/>
      <c r="E960" s="204"/>
    </row>
    <row r="961" spans="1:5" ht="15" customHeight="1" x14ac:dyDescent="0.2">
      <c r="A961" s="202" t="s">
        <v>576</v>
      </c>
      <c r="B961" s="202"/>
      <c r="C961" s="202"/>
      <c r="D961" s="202"/>
      <c r="E961" s="202"/>
    </row>
    <row r="962" spans="1:5" ht="15" customHeight="1" x14ac:dyDescent="0.2">
      <c r="A962" s="202"/>
      <c r="B962" s="202"/>
      <c r="C962" s="202"/>
      <c r="D962" s="202"/>
      <c r="E962" s="202"/>
    </row>
    <row r="963" spans="1:5" ht="15" customHeight="1" x14ac:dyDescent="0.2">
      <c r="A963" s="202"/>
      <c r="B963" s="202"/>
      <c r="C963" s="202"/>
      <c r="D963" s="202"/>
      <c r="E963" s="202"/>
    </row>
    <row r="964" spans="1:5" ht="15" customHeight="1" x14ac:dyDescent="0.2">
      <c r="A964" s="202"/>
      <c r="B964" s="202"/>
      <c r="C964" s="202"/>
      <c r="D964" s="202"/>
      <c r="E964" s="202"/>
    </row>
    <row r="965" spans="1:5" ht="15" customHeight="1" x14ac:dyDescent="0.2">
      <c r="A965" s="202"/>
      <c r="B965" s="202"/>
      <c r="C965" s="202"/>
      <c r="D965" s="202"/>
      <c r="E965" s="202"/>
    </row>
    <row r="966" spans="1:5" ht="15" customHeight="1" x14ac:dyDescent="0.2">
      <c r="A966" s="202"/>
      <c r="B966" s="202"/>
      <c r="C966" s="202"/>
      <c r="D966" s="202"/>
      <c r="E966" s="202"/>
    </row>
    <row r="967" spans="1:5" ht="15" customHeight="1" x14ac:dyDescent="0.2">
      <c r="A967" s="202"/>
      <c r="B967" s="202"/>
      <c r="C967" s="202"/>
      <c r="D967" s="202"/>
      <c r="E967" s="202"/>
    </row>
    <row r="968" spans="1:5" ht="15" customHeight="1" x14ac:dyDescent="0.2">
      <c r="A968" s="202"/>
      <c r="B968" s="202"/>
      <c r="C968" s="202"/>
      <c r="D968" s="202"/>
      <c r="E968" s="202"/>
    </row>
    <row r="969" spans="1:5" ht="15" customHeight="1" x14ac:dyDescent="0.2">
      <c r="A969" s="202"/>
      <c r="B969" s="202"/>
      <c r="C969" s="202"/>
      <c r="D969" s="202"/>
      <c r="E969" s="202"/>
    </row>
    <row r="970" spans="1:5" ht="15" customHeight="1" x14ac:dyDescent="0.2">
      <c r="A970" s="202"/>
      <c r="B970" s="202"/>
      <c r="C970" s="202"/>
      <c r="D970" s="202"/>
      <c r="E970" s="202"/>
    </row>
    <row r="971" spans="1:5" ht="15" customHeight="1" x14ac:dyDescent="0.2"/>
    <row r="972" spans="1:5" ht="15" customHeight="1" x14ac:dyDescent="0.25">
      <c r="A972" s="40" t="s">
        <v>16</v>
      </c>
      <c r="B972" s="41"/>
      <c r="C972" s="41"/>
      <c r="D972" s="41"/>
      <c r="E972" s="43"/>
    </row>
    <row r="973" spans="1:5" ht="15" customHeight="1" x14ac:dyDescent="0.2">
      <c r="A973" s="42" t="s">
        <v>111</v>
      </c>
      <c r="B973" s="122"/>
      <c r="C973" s="122"/>
      <c r="D973" s="122"/>
      <c r="E973" s="43" t="s">
        <v>112</v>
      </c>
    </row>
    <row r="974" spans="1:5" ht="15" customHeight="1" x14ac:dyDescent="0.2"/>
    <row r="975" spans="1:5" ht="15" customHeight="1" x14ac:dyDescent="0.2">
      <c r="B975" s="65" t="s">
        <v>67</v>
      </c>
      <c r="C975" s="46" t="s">
        <v>49</v>
      </c>
      <c r="D975" s="123" t="s">
        <v>50</v>
      </c>
      <c r="E975" s="48" t="s">
        <v>51</v>
      </c>
    </row>
    <row r="976" spans="1:5" ht="15" customHeight="1" x14ac:dyDescent="0.2">
      <c r="B976" s="144">
        <v>307</v>
      </c>
      <c r="C976" s="68"/>
      <c r="D976" s="96" t="s">
        <v>113</v>
      </c>
      <c r="E976" s="90">
        <v>-4710.05</v>
      </c>
    </row>
    <row r="977" spans="1:5" ht="15" customHeight="1" x14ac:dyDescent="0.2">
      <c r="B977" s="144">
        <v>880</v>
      </c>
      <c r="C977" s="68"/>
      <c r="D977" s="96" t="s">
        <v>113</v>
      </c>
      <c r="E977" s="90">
        <v>4710.05</v>
      </c>
    </row>
    <row r="978" spans="1:5" ht="15" customHeight="1" x14ac:dyDescent="0.2">
      <c r="B978" s="125"/>
      <c r="C978" s="55" t="s">
        <v>53</v>
      </c>
      <c r="D978" s="120"/>
      <c r="E978" s="73">
        <f>SUM(E976:E977)</f>
        <v>0</v>
      </c>
    </row>
    <row r="979" spans="1:5" ht="15" customHeight="1" x14ac:dyDescent="0.2"/>
    <row r="980" spans="1:5" ht="15" customHeight="1" x14ac:dyDescent="0.2"/>
    <row r="981" spans="1:5" ht="15" customHeight="1" x14ac:dyDescent="0.2"/>
    <row r="982" spans="1:5" ht="15" customHeight="1" x14ac:dyDescent="0.2"/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5">
      <c r="A990" s="38" t="s">
        <v>163</v>
      </c>
    </row>
    <row r="991" spans="1:5" ht="15" customHeight="1" x14ac:dyDescent="0.2">
      <c r="A991" s="204" t="s">
        <v>162</v>
      </c>
      <c r="B991" s="204"/>
      <c r="C991" s="204"/>
      <c r="D991" s="204"/>
      <c r="E991" s="204"/>
    </row>
    <row r="992" spans="1:5" ht="15" customHeight="1" x14ac:dyDescent="0.2">
      <c r="A992" s="204"/>
      <c r="B992" s="204"/>
      <c r="C992" s="204"/>
      <c r="D992" s="204"/>
      <c r="E992" s="204"/>
    </row>
    <row r="993" spans="1:5" ht="15" customHeight="1" x14ac:dyDescent="0.2">
      <c r="A993" s="202" t="s">
        <v>577</v>
      </c>
      <c r="B993" s="202"/>
      <c r="C993" s="202"/>
      <c r="D993" s="202"/>
      <c r="E993" s="202"/>
    </row>
    <row r="994" spans="1:5" ht="15" customHeight="1" x14ac:dyDescent="0.2">
      <c r="A994" s="202"/>
      <c r="B994" s="202"/>
      <c r="C994" s="202"/>
      <c r="D994" s="202"/>
      <c r="E994" s="202"/>
    </row>
    <row r="995" spans="1:5" ht="15" customHeight="1" x14ac:dyDescent="0.2">
      <c r="A995" s="202"/>
      <c r="B995" s="202"/>
      <c r="C995" s="202"/>
      <c r="D995" s="202"/>
      <c r="E995" s="202"/>
    </row>
    <row r="996" spans="1:5" ht="15" customHeight="1" x14ac:dyDescent="0.2">
      <c r="A996" s="202"/>
      <c r="B996" s="202"/>
      <c r="C996" s="202"/>
      <c r="D996" s="202"/>
      <c r="E996" s="202"/>
    </row>
    <row r="997" spans="1:5" ht="15" customHeight="1" x14ac:dyDescent="0.2">
      <c r="A997" s="202"/>
      <c r="B997" s="202"/>
      <c r="C997" s="202"/>
      <c r="D997" s="202"/>
      <c r="E997" s="202"/>
    </row>
    <row r="998" spans="1:5" ht="15" customHeight="1" x14ac:dyDescent="0.2">
      <c r="A998" s="202"/>
      <c r="B998" s="202"/>
      <c r="C998" s="202"/>
      <c r="D998" s="202"/>
      <c r="E998" s="202"/>
    </row>
    <row r="999" spans="1:5" ht="15" customHeight="1" x14ac:dyDescent="0.2">
      <c r="A999" s="202"/>
      <c r="B999" s="202"/>
      <c r="C999" s="202"/>
      <c r="D999" s="202"/>
      <c r="E999" s="202"/>
    </row>
    <row r="1000" spans="1:5" ht="15" customHeight="1" x14ac:dyDescent="0.2">
      <c r="A1000" s="202"/>
      <c r="B1000" s="202"/>
      <c r="C1000" s="202"/>
      <c r="D1000" s="202"/>
      <c r="E1000" s="202"/>
    </row>
    <row r="1001" spans="1:5" ht="15" customHeight="1" x14ac:dyDescent="0.2"/>
    <row r="1002" spans="1:5" ht="15" customHeight="1" x14ac:dyDescent="0.25">
      <c r="A1002" s="40" t="s">
        <v>16</v>
      </c>
      <c r="B1002" s="41"/>
      <c r="C1002" s="41"/>
      <c r="D1002" s="41"/>
      <c r="E1002" s="43"/>
    </row>
    <row r="1003" spans="1:5" ht="15" customHeight="1" x14ac:dyDescent="0.2">
      <c r="A1003" s="42" t="s">
        <v>111</v>
      </c>
      <c r="B1003" s="122"/>
      <c r="C1003" s="122"/>
      <c r="D1003" s="122"/>
      <c r="E1003" s="43" t="s">
        <v>112</v>
      </c>
    </row>
    <row r="1004" spans="1:5" ht="15" customHeight="1" x14ac:dyDescent="0.2"/>
    <row r="1005" spans="1:5" ht="15" customHeight="1" x14ac:dyDescent="0.2">
      <c r="B1005" s="65" t="s">
        <v>67</v>
      </c>
      <c r="C1005" s="46" t="s">
        <v>49</v>
      </c>
      <c r="D1005" s="123" t="s">
        <v>50</v>
      </c>
      <c r="E1005" s="48" t="s">
        <v>51</v>
      </c>
    </row>
    <row r="1006" spans="1:5" ht="15" customHeight="1" x14ac:dyDescent="0.2">
      <c r="B1006" s="144">
        <v>300</v>
      </c>
      <c r="C1006" s="68"/>
      <c r="D1006" s="96" t="s">
        <v>113</v>
      </c>
      <c r="E1006" s="90">
        <f>-18269-10152-10197-168</f>
        <v>-38786</v>
      </c>
    </row>
    <row r="1007" spans="1:5" ht="15" customHeight="1" x14ac:dyDescent="0.2">
      <c r="B1007" s="144">
        <v>301</v>
      </c>
      <c r="C1007" s="68"/>
      <c r="D1007" s="96" t="s">
        <v>113</v>
      </c>
      <c r="E1007" s="90">
        <v>38786</v>
      </c>
    </row>
    <row r="1008" spans="1:5" ht="15" customHeight="1" x14ac:dyDescent="0.2">
      <c r="B1008" s="125"/>
      <c r="C1008" s="55" t="s">
        <v>53</v>
      </c>
      <c r="D1008" s="120"/>
      <c r="E1008" s="73">
        <f>SUM(E1006:E1007)</f>
        <v>0</v>
      </c>
    </row>
    <row r="1009" spans="1:5" ht="15" customHeight="1" x14ac:dyDescent="0.2"/>
    <row r="1010" spans="1:5" ht="15" customHeight="1" x14ac:dyDescent="0.2"/>
    <row r="1011" spans="1:5" ht="15" customHeight="1" x14ac:dyDescent="0.25">
      <c r="A1011" s="38" t="s">
        <v>164</v>
      </c>
    </row>
    <row r="1012" spans="1:5" ht="15" customHeight="1" x14ac:dyDescent="0.2">
      <c r="A1012" s="204" t="s">
        <v>162</v>
      </c>
      <c r="B1012" s="204"/>
      <c r="C1012" s="204"/>
      <c r="D1012" s="204"/>
      <c r="E1012" s="204"/>
    </row>
    <row r="1013" spans="1:5" ht="15" customHeight="1" x14ac:dyDescent="0.2">
      <c r="A1013" s="204"/>
      <c r="B1013" s="204"/>
      <c r="C1013" s="204"/>
      <c r="D1013" s="204"/>
      <c r="E1013" s="204"/>
    </row>
    <row r="1014" spans="1:5" ht="15" customHeight="1" x14ac:dyDescent="0.2">
      <c r="A1014" s="202" t="s">
        <v>578</v>
      </c>
      <c r="B1014" s="202"/>
      <c r="C1014" s="202"/>
      <c r="D1014" s="202"/>
      <c r="E1014" s="202"/>
    </row>
    <row r="1015" spans="1:5" ht="15" customHeight="1" x14ac:dyDescent="0.2">
      <c r="A1015" s="202"/>
      <c r="B1015" s="202"/>
      <c r="C1015" s="202"/>
      <c r="D1015" s="202"/>
      <c r="E1015" s="202"/>
    </row>
    <row r="1016" spans="1:5" ht="15" customHeight="1" x14ac:dyDescent="0.2">
      <c r="A1016" s="202"/>
      <c r="B1016" s="202"/>
      <c r="C1016" s="202"/>
      <c r="D1016" s="202"/>
      <c r="E1016" s="202"/>
    </row>
    <row r="1017" spans="1:5" ht="15" customHeight="1" x14ac:dyDescent="0.2">
      <c r="A1017" s="202"/>
      <c r="B1017" s="202"/>
      <c r="C1017" s="202"/>
      <c r="D1017" s="202"/>
      <c r="E1017" s="202"/>
    </row>
    <row r="1018" spans="1:5" ht="15" customHeight="1" x14ac:dyDescent="0.2">
      <c r="A1018" s="202"/>
      <c r="B1018" s="202"/>
      <c r="C1018" s="202"/>
      <c r="D1018" s="202"/>
      <c r="E1018" s="202"/>
    </row>
    <row r="1019" spans="1:5" ht="15" customHeight="1" x14ac:dyDescent="0.2">
      <c r="A1019" s="202"/>
      <c r="B1019" s="202"/>
      <c r="C1019" s="202"/>
      <c r="D1019" s="202"/>
      <c r="E1019" s="202"/>
    </row>
    <row r="1020" spans="1:5" ht="15" customHeight="1" x14ac:dyDescent="0.2">
      <c r="A1020" s="202"/>
      <c r="B1020" s="202"/>
      <c r="C1020" s="202"/>
      <c r="D1020" s="202"/>
      <c r="E1020" s="202"/>
    </row>
    <row r="1021" spans="1:5" ht="15" customHeight="1" x14ac:dyDescent="0.2">
      <c r="A1021" s="202"/>
      <c r="B1021" s="202"/>
      <c r="C1021" s="202"/>
      <c r="D1021" s="202"/>
      <c r="E1021" s="202"/>
    </row>
    <row r="1022" spans="1:5" ht="15" customHeight="1" x14ac:dyDescent="0.2">
      <c r="A1022" s="202"/>
      <c r="B1022" s="202"/>
      <c r="C1022" s="202"/>
      <c r="D1022" s="202"/>
      <c r="E1022" s="202"/>
    </row>
    <row r="1023" spans="1:5" ht="15" customHeight="1" x14ac:dyDescent="0.2"/>
    <row r="1024" spans="1:5" ht="15" customHeight="1" x14ac:dyDescent="0.25">
      <c r="A1024" s="40" t="s">
        <v>16</v>
      </c>
      <c r="B1024" s="41"/>
      <c r="C1024" s="41"/>
      <c r="D1024" s="41"/>
      <c r="E1024" s="43"/>
    </row>
    <row r="1025" spans="1:5" ht="15" customHeight="1" x14ac:dyDescent="0.2">
      <c r="A1025" s="42" t="s">
        <v>111</v>
      </c>
      <c r="B1025" s="122"/>
      <c r="C1025" s="122"/>
      <c r="D1025" s="122"/>
      <c r="E1025" s="43" t="s">
        <v>112</v>
      </c>
    </row>
    <row r="1026" spans="1:5" ht="15" customHeight="1" x14ac:dyDescent="0.2"/>
    <row r="1027" spans="1:5" ht="15" customHeight="1" x14ac:dyDescent="0.2">
      <c r="B1027" s="65" t="s">
        <v>67</v>
      </c>
      <c r="C1027" s="46" t="s">
        <v>49</v>
      </c>
      <c r="D1027" s="123" t="s">
        <v>50</v>
      </c>
      <c r="E1027" s="48" t="s">
        <v>51</v>
      </c>
    </row>
    <row r="1028" spans="1:5" ht="15" customHeight="1" x14ac:dyDescent="0.2">
      <c r="B1028" s="144">
        <v>301</v>
      </c>
      <c r="C1028" s="68"/>
      <c r="D1028" s="96" t="s">
        <v>113</v>
      </c>
      <c r="E1028" s="90">
        <v>-29864</v>
      </c>
    </row>
    <row r="1029" spans="1:5" ht="15" customHeight="1" x14ac:dyDescent="0.2">
      <c r="B1029" s="144">
        <v>300</v>
      </c>
      <c r="C1029" s="68"/>
      <c r="D1029" s="96" t="s">
        <v>113</v>
      </c>
      <c r="E1029" s="90">
        <v>29864</v>
      </c>
    </row>
    <row r="1030" spans="1:5" ht="15" customHeight="1" x14ac:dyDescent="0.2">
      <c r="B1030" s="125"/>
      <c r="C1030" s="55" t="s">
        <v>53</v>
      </c>
      <c r="D1030" s="120"/>
      <c r="E1030" s="73">
        <f>SUM(E1028:E1029)</f>
        <v>0</v>
      </c>
    </row>
    <row r="1031" spans="1:5" ht="15" customHeight="1" x14ac:dyDescent="0.2"/>
    <row r="1032" spans="1:5" ht="15" customHeight="1" x14ac:dyDescent="0.2"/>
    <row r="1033" spans="1:5" ht="15" customHeight="1" x14ac:dyDescent="0.2"/>
    <row r="1034" spans="1:5" ht="15" customHeight="1" x14ac:dyDescent="0.2"/>
    <row r="1035" spans="1:5" ht="15" customHeight="1" x14ac:dyDescent="0.2"/>
    <row r="1036" spans="1:5" ht="15" customHeight="1" x14ac:dyDescent="0.2"/>
    <row r="1037" spans="1:5" ht="15" customHeight="1" x14ac:dyDescent="0.2"/>
    <row r="1038" spans="1:5" ht="15" customHeight="1" x14ac:dyDescent="0.2"/>
    <row r="1039" spans="1:5" ht="15" customHeight="1" x14ac:dyDescent="0.2"/>
    <row r="1040" spans="1:5" ht="15" customHeight="1" x14ac:dyDescent="0.2"/>
    <row r="1041" spans="1:5" ht="15" customHeight="1" x14ac:dyDescent="0.2"/>
    <row r="1042" spans="1:5" ht="15" customHeight="1" x14ac:dyDescent="0.25">
      <c r="A1042" s="38" t="s">
        <v>165</v>
      </c>
    </row>
    <row r="1043" spans="1:5" ht="15" customHeight="1" x14ac:dyDescent="0.2">
      <c r="A1043" s="204" t="s">
        <v>162</v>
      </c>
      <c r="B1043" s="204"/>
      <c r="C1043" s="204"/>
      <c r="D1043" s="204"/>
      <c r="E1043" s="204"/>
    </row>
    <row r="1044" spans="1:5" ht="15" customHeight="1" x14ac:dyDescent="0.2">
      <c r="A1044" s="204"/>
      <c r="B1044" s="204"/>
      <c r="C1044" s="204"/>
      <c r="D1044" s="204"/>
      <c r="E1044" s="204"/>
    </row>
    <row r="1045" spans="1:5" ht="15" customHeight="1" x14ac:dyDescent="0.2">
      <c r="A1045" s="202" t="s">
        <v>579</v>
      </c>
      <c r="B1045" s="202"/>
      <c r="C1045" s="202"/>
      <c r="D1045" s="202"/>
      <c r="E1045" s="202"/>
    </row>
    <row r="1046" spans="1:5" ht="15" customHeight="1" x14ac:dyDescent="0.2">
      <c r="A1046" s="202"/>
      <c r="B1046" s="202"/>
      <c r="C1046" s="202"/>
      <c r="D1046" s="202"/>
      <c r="E1046" s="202"/>
    </row>
    <row r="1047" spans="1:5" ht="15" customHeight="1" x14ac:dyDescent="0.2">
      <c r="A1047" s="202"/>
      <c r="B1047" s="202"/>
      <c r="C1047" s="202"/>
      <c r="D1047" s="202"/>
      <c r="E1047" s="202"/>
    </row>
    <row r="1048" spans="1:5" ht="15" customHeight="1" x14ac:dyDescent="0.2">
      <c r="A1048" s="202"/>
      <c r="B1048" s="202"/>
      <c r="C1048" s="202"/>
      <c r="D1048" s="202"/>
      <c r="E1048" s="202"/>
    </row>
    <row r="1049" spans="1:5" ht="15" customHeight="1" x14ac:dyDescent="0.2">
      <c r="A1049" s="202"/>
      <c r="B1049" s="202"/>
      <c r="C1049" s="202"/>
      <c r="D1049" s="202"/>
      <c r="E1049" s="202"/>
    </row>
    <row r="1050" spans="1:5" ht="15" customHeight="1" x14ac:dyDescent="0.2">
      <c r="A1050" s="202"/>
      <c r="B1050" s="202"/>
      <c r="C1050" s="202"/>
      <c r="D1050" s="202"/>
      <c r="E1050" s="202"/>
    </row>
    <row r="1051" spans="1:5" ht="15" customHeight="1" x14ac:dyDescent="0.2">
      <c r="A1051" s="202"/>
      <c r="B1051" s="202"/>
      <c r="C1051" s="202"/>
      <c r="D1051" s="202"/>
      <c r="E1051" s="202"/>
    </row>
    <row r="1052" spans="1:5" ht="15" customHeight="1" x14ac:dyDescent="0.2">
      <c r="A1052" s="202"/>
      <c r="B1052" s="202"/>
      <c r="C1052" s="202"/>
      <c r="D1052" s="202"/>
      <c r="E1052" s="202"/>
    </row>
    <row r="1053" spans="1:5" ht="15" customHeight="1" x14ac:dyDescent="0.2">
      <c r="A1053" s="202"/>
      <c r="B1053" s="202"/>
      <c r="C1053" s="202"/>
      <c r="D1053" s="202"/>
      <c r="E1053" s="202"/>
    </row>
    <row r="1054" spans="1:5" ht="15" customHeight="1" x14ac:dyDescent="0.2"/>
    <row r="1055" spans="1:5" ht="15" customHeight="1" x14ac:dyDescent="0.25">
      <c r="A1055" s="40" t="s">
        <v>16</v>
      </c>
      <c r="B1055" s="41"/>
      <c r="C1055" s="41"/>
      <c r="D1055" s="41"/>
      <c r="E1055" s="43"/>
    </row>
    <row r="1056" spans="1:5" ht="15" customHeight="1" x14ac:dyDescent="0.2">
      <c r="A1056" s="42" t="s">
        <v>111</v>
      </c>
      <c r="B1056" s="122"/>
      <c r="C1056" s="122"/>
      <c r="D1056" s="122"/>
      <c r="E1056" s="43" t="s">
        <v>112</v>
      </c>
    </row>
    <row r="1057" spans="1:5" ht="15" customHeight="1" x14ac:dyDescent="0.2"/>
    <row r="1058" spans="1:5" ht="15" customHeight="1" x14ac:dyDescent="0.2">
      <c r="B1058" s="65" t="s">
        <v>67</v>
      </c>
      <c r="C1058" s="46" t="s">
        <v>49</v>
      </c>
      <c r="D1058" s="123" t="s">
        <v>50</v>
      </c>
      <c r="E1058" s="48" t="s">
        <v>51</v>
      </c>
    </row>
    <row r="1059" spans="1:5" ht="15" customHeight="1" x14ac:dyDescent="0.2">
      <c r="B1059" s="144">
        <v>307</v>
      </c>
      <c r="C1059" s="68"/>
      <c r="D1059" s="96" t="s">
        <v>113</v>
      </c>
      <c r="E1059" s="90">
        <v>-549000</v>
      </c>
    </row>
    <row r="1060" spans="1:5" ht="15" customHeight="1" x14ac:dyDescent="0.2">
      <c r="B1060" s="144">
        <v>10</v>
      </c>
      <c r="C1060" s="68"/>
      <c r="D1060" s="96" t="s">
        <v>113</v>
      </c>
      <c r="E1060" s="90">
        <v>549000</v>
      </c>
    </row>
    <row r="1061" spans="1:5" ht="15" customHeight="1" x14ac:dyDescent="0.2">
      <c r="B1061" s="125"/>
      <c r="C1061" s="55" t="s">
        <v>53</v>
      </c>
      <c r="D1061" s="120"/>
      <c r="E1061" s="73">
        <f>SUM(E1059:E1060)</f>
        <v>0</v>
      </c>
    </row>
    <row r="1062" spans="1:5" ht="15" customHeight="1" x14ac:dyDescent="0.2"/>
    <row r="1063" spans="1:5" ht="15" customHeight="1" x14ac:dyDescent="0.2"/>
    <row r="1064" spans="1:5" ht="15" customHeight="1" x14ac:dyDescent="0.25">
      <c r="A1064" s="38" t="s">
        <v>166</v>
      </c>
    </row>
    <row r="1065" spans="1:5" ht="15" customHeight="1" x14ac:dyDescent="0.2">
      <c r="A1065" s="204" t="s">
        <v>162</v>
      </c>
      <c r="B1065" s="204"/>
      <c r="C1065" s="204"/>
      <c r="D1065" s="204"/>
      <c r="E1065" s="204"/>
    </row>
    <row r="1066" spans="1:5" ht="15" customHeight="1" x14ac:dyDescent="0.2">
      <c r="A1066" s="204"/>
      <c r="B1066" s="204"/>
      <c r="C1066" s="204"/>
      <c r="D1066" s="204"/>
      <c r="E1066" s="204"/>
    </row>
    <row r="1067" spans="1:5" ht="15" customHeight="1" x14ac:dyDescent="0.2">
      <c r="A1067" s="202" t="s">
        <v>580</v>
      </c>
      <c r="B1067" s="202"/>
      <c r="C1067" s="202"/>
      <c r="D1067" s="202"/>
      <c r="E1067" s="202"/>
    </row>
    <row r="1068" spans="1:5" ht="15" customHeight="1" x14ac:dyDescent="0.2">
      <c r="A1068" s="202"/>
      <c r="B1068" s="202"/>
      <c r="C1068" s="202"/>
      <c r="D1068" s="202"/>
      <c r="E1068" s="202"/>
    </row>
    <row r="1069" spans="1:5" ht="15" customHeight="1" x14ac:dyDescent="0.2">
      <c r="A1069" s="202"/>
      <c r="B1069" s="202"/>
      <c r="C1069" s="202"/>
      <c r="D1069" s="202"/>
      <c r="E1069" s="202"/>
    </row>
    <row r="1070" spans="1:5" ht="15" customHeight="1" x14ac:dyDescent="0.2">
      <c r="A1070" s="202"/>
      <c r="B1070" s="202"/>
      <c r="C1070" s="202"/>
      <c r="D1070" s="202"/>
      <c r="E1070" s="202"/>
    </row>
    <row r="1071" spans="1:5" ht="15" customHeight="1" x14ac:dyDescent="0.2">
      <c r="A1071" s="202"/>
      <c r="B1071" s="202"/>
      <c r="C1071" s="202"/>
      <c r="D1071" s="202"/>
      <c r="E1071" s="202"/>
    </row>
    <row r="1072" spans="1:5" ht="15" customHeight="1" x14ac:dyDescent="0.2">
      <c r="A1072" s="202"/>
      <c r="B1072" s="202"/>
      <c r="C1072" s="202"/>
      <c r="D1072" s="202"/>
      <c r="E1072" s="202"/>
    </row>
    <row r="1073" spans="1:5" ht="15" customHeight="1" x14ac:dyDescent="0.2">
      <c r="A1073" s="202"/>
      <c r="B1073" s="202"/>
      <c r="C1073" s="202"/>
      <c r="D1073" s="202"/>
      <c r="E1073" s="202"/>
    </row>
    <row r="1074" spans="1:5" ht="15" customHeight="1" x14ac:dyDescent="0.2">
      <c r="A1074" s="202"/>
      <c r="B1074" s="202"/>
      <c r="C1074" s="202"/>
      <c r="D1074" s="202"/>
      <c r="E1074" s="202"/>
    </row>
    <row r="1075" spans="1:5" ht="15" customHeight="1" x14ac:dyDescent="0.2"/>
    <row r="1076" spans="1:5" ht="15" customHeight="1" x14ac:dyDescent="0.25">
      <c r="A1076" s="40" t="s">
        <v>16</v>
      </c>
      <c r="B1076" s="41"/>
      <c r="C1076" s="41"/>
      <c r="D1076" s="41"/>
      <c r="E1076" s="43"/>
    </row>
    <row r="1077" spans="1:5" ht="15" customHeight="1" x14ac:dyDescent="0.2">
      <c r="A1077" s="42" t="s">
        <v>111</v>
      </c>
      <c r="B1077" s="122"/>
      <c r="C1077" s="122"/>
      <c r="D1077" s="122"/>
      <c r="E1077" s="43" t="s">
        <v>112</v>
      </c>
    </row>
    <row r="1078" spans="1:5" ht="15" customHeight="1" x14ac:dyDescent="0.2"/>
    <row r="1079" spans="1:5" ht="15" customHeight="1" x14ac:dyDescent="0.2">
      <c r="B1079" s="65" t="s">
        <v>67</v>
      </c>
      <c r="C1079" s="46" t="s">
        <v>49</v>
      </c>
      <c r="D1079" s="123" t="s">
        <v>50</v>
      </c>
      <c r="E1079" s="48" t="s">
        <v>51</v>
      </c>
    </row>
    <row r="1080" spans="1:5" ht="15" customHeight="1" x14ac:dyDescent="0.2">
      <c r="B1080" s="144">
        <v>307</v>
      </c>
      <c r="C1080" s="68"/>
      <c r="D1080" s="96" t="s">
        <v>113</v>
      </c>
      <c r="E1080" s="90">
        <v>-260000</v>
      </c>
    </row>
    <row r="1081" spans="1:5" ht="15" customHeight="1" x14ac:dyDescent="0.2">
      <c r="B1081" s="144">
        <v>300</v>
      </c>
      <c r="C1081" s="68"/>
      <c r="D1081" s="96" t="s">
        <v>113</v>
      </c>
      <c r="E1081" s="90">
        <v>180000</v>
      </c>
    </row>
    <row r="1082" spans="1:5" ht="15" customHeight="1" x14ac:dyDescent="0.2">
      <c r="B1082" s="144">
        <v>10</v>
      </c>
      <c r="C1082" s="68"/>
      <c r="D1082" s="69" t="s">
        <v>118</v>
      </c>
      <c r="E1082" s="90">
        <v>80000</v>
      </c>
    </row>
    <row r="1083" spans="1:5" ht="15" customHeight="1" x14ac:dyDescent="0.2">
      <c r="B1083" s="125"/>
      <c r="C1083" s="55" t="s">
        <v>53</v>
      </c>
      <c r="D1083" s="120"/>
      <c r="E1083" s="73">
        <f>SUM(E1080:E1082)</f>
        <v>0</v>
      </c>
    </row>
    <row r="1084" spans="1:5" ht="15" customHeight="1" x14ac:dyDescent="0.2"/>
    <row r="1085" spans="1:5" ht="15" customHeight="1" x14ac:dyDescent="0.2"/>
    <row r="1086" spans="1:5" ht="15" customHeight="1" x14ac:dyDescent="0.2"/>
    <row r="1087" spans="1:5" ht="15" customHeight="1" x14ac:dyDescent="0.2"/>
    <row r="1088" spans="1:5" ht="15" customHeight="1" x14ac:dyDescent="0.2"/>
    <row r="1089" spans="1:5" ht="15" customHeight="1" x14ac:dyDescent="0.2"/>
    <row r="1090" spans="1:5" ht="15" customHeight="1" x14ac:dyDescent="0.2"/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8" t="s">
        <v>167</v>
      </c>
    </row>
    <row r="1095" spans="1:5" ht="15" customHeight="1" x14ac:dyDescent="0.2">
      <c r="A1095" s="204" t="s">
        <v>162</v>
      </c>
      <c r="B1095" s="204"/>
      <c r="C1095" s="204"/>
      <c r="D1095" s="204"/>
      <c r="E1095" s="204"/>
    </row>
    <row r="1096" spans="1:5" ht="15" customHeight="1" x14ac:dyDescent="0.2">
      <c r="A1096" s="204"/>
      <c r="B1096" s="204"/>
      <c r="C1096" s="204"/>
      <c r="D1096" s="204"/>
      <c r="E1096" s="204"/>
    </row>
    <row r="1097" spans="1:5" ht="15" customHeight="1" x14ac:dyDescent="0.2">
      <c r="A1097" s="202" t="s">
        <v>581</v>
      </c>
      <c r="B1097" s="202"/>
      <c r="C1097" s="202"/>
      <c r="D1097" s="202"/>
      <c r="E1097" s="202"/>
    </row>
    <row r="1098" spans="1:5" ht="15" customHeight="1" x14ac:dyDescent="0.2">
      <c r="A1098" s="202"/>
      <c r="B1098" s="202"/>
      <c r="C1098" s="202"/>
      <c r="D1098" s="202"/>
      <c r="E1098" s="202"/>
    </row>
    <row r="1099" spans="1:5" ht="15" customHeight="1" x14ac:dyDescent="0.2">
      <c r="A1099" s="202"/>
      <c r="B1099" s="202"/>
      <c r="C1099" s="202"/>
      <c r="D1099" s="202"/>
      <c r="E1099" s="202"/>
    </row>
    <row r="1100" spans="1:5" ht="15" customHeight="1" x14ac:dyDescent="0.2">
      <c r="A1100" s="202"/>
      <c r="B1100" s="202"/>
      <c r="C1100" s="202"/>
      <c r="D1100" s="202"/>
      <c r="E1100" s="202"/>
    </row>
    <row r="1101" spans="1:5" ht="15" customHeight="1" x14ac:dyDescent="0.2">
      <c r="A1101" s="202"/>
      <c r="B1101" s="202"/>
      <c r="C1101" s="202"/>
      <c r="D1101" s="202"/>
      <c r="E1101" s="202"/>
    </row>
    <row r="1102" spans="1:5" ht="15" customHeight="1" x14ac:dyDescent="0.2">
      <c r="A1102" s="202"/>
      <c r="B1102" s="202"/>
      <c r="C1102" s="202"/>
      <c r="D1102" s="202"/>
      <c r="E1102" s="202"/>
    </row>
    <row r="1103" spans="1:5" ht="15" customHeight="1" x14ac:dyDescent="0.2">
      <c r="A1103" s="202"/>
      <c r="B1103" s="202"/>
      <c r="C1103" s="202"/>
      <c r="D1103" s="202"/>
      <c r="E1103" s="202"/>
    </row>
    <row r="1104" spans="1:5" ht="15" customHeight="1" x14ac:dyDescent="0.2">
      <c r="A1104" s="202"/>
      <c r="B1104" s="202"/>
      <c r="C1104" s="202"/>
      <c r="D1104" s="202"/>
      <c r="E1104" s="202"/>
    </row>
    <row r="1105" spans="1:5" ht="15" customHeight="1" x14ac:dyDescent="0.2"/>
    <row r="1106" spans="1:5" ht="15" customHeight="1" x14ac:dyDescent="0.25">
      <c r="A1106" s="40" t="s">
        <v>16</v>
      </c>
      <c r="B1106" s="41"/>
      <c r="C1106" s="41"/>
      <c r="D1106" s="41"/>
      <c r="E1106" s="43"/>
    </row>
    <row r="1107" spans="1:5" ht="15" customHeight="1" x14ac:dyDescent="0.2">
      <c r="A1107" s="42" t="s">
        <v>111</v>
      </c>
      <c r="B1107" s="122"/>
      <c r="C1107" s="122"/>
      <c r="D1107" s="122"/>
      <c r="E1107" s="43" t="s">
        <v>112</v>
      </c>
    </row>
    <row r="1108" spans="1:5" ht="15" customHeight="1" x14ac:dyDescent="0.2"/>
    <row r="1109" spans="1:5" ht="15" customHeight="1" x14ac:dyDescent="0.2">
      <c r="B1109" s="65" t="s">
        <v>67</v>
      </c>
      <c r="C1109" s="46" t="s">
        <v>49</v>
      </c>
      <c r="D1109" s="123" t="s">
        <v>50</v>
      </c>
      <c r="E1109" s="48" t="s">
        <v>51</v>
      </c>
    </row>
    <row r="1110" spans="1:5" ht="15" customHeight="1" x14ac:dyDescent="0.2">
      <c r="B1110" s="144">
        <v>307</v>
      </c>
      <c r="C1110" s="68"/>
      <c r="D1110" s="96" t="s">
        <v>113</v>
      </c>
      <c r="E1110" s="90">
        <v>-225500</v>
      </c>
    </row>
    <row r="1111" spans="1:5" ht="15" customHeight="1" x14ac:dyDescent="0.2">
      <c r="B1111" s="144">
        <v>300</v>
      </c>
      <c r="C1111" s="68"/>
      <c r="D1111" s="96" t="s">
        <v>113</v>
      </c>
      <c r="E1111" s="90">
        <v>100000</v>
      </c>
    </row>
    <row r="1112" spans="1:5" ht="15" customHeight="1" x14ac:dyDescent="0.2">
      <c r="B1112" s="144">
        <v>303</v>
      </c>
      <c r="C1112" s="68"/>
      <c r="D1112" s="96" t="s">
        <v>113</v>
      </c>
      <c r="E1112" s="90">
        <v>125500</v>
      </c>
    </row>
    <row r="1113" spans="1:5" ht="15" customHeight="1" x14ac:dyDescent="0.2">
      <c r="B1113" s="125"/>
      <c r="C1113" s="55" t="s">
        <v>53</v>
      </c>
      <c r="D1113" s="120"/>
      <c r="E1113" s="73">
        <f>SUM(E1110:E1112)</f>
        <v>0</v>
      </c>
    </row>
    <row r="1114" spans="1:5" ht="15" customHeight="1" x14ac:dyDescent="0.2"/>
    <row r="1115" spans="1:5" ht="15" customHeight="1" x14ac:dyDescent="0.2"/>
    <row r="1116" spans="1:5" ht="15" customHeight="1" x14ac:dyDescent="0.25">
      <c r="A1116" s="38" t="s">
        <v>168</v>
      </c>
    </row>
    <row r="1117" spans="1:5" ht="15" customHeight="1" x14ac:dyDescent="0.2">
      <c r="A1117" s="201" t="s">
        <v>45</v>
      </c>
      <c r="B1117" s="201"/>
      <c r="C1117" s="201"/>
      <c r="D1117" s="201"/>
      <c r="E1117" s="201"/>
    </row>
    <row r="1118" spans="1:5" ht="15" customHeight="1" x14ac:dyDescent="0.2">
      <c r="A1118" s="202" t="s">
        <v>582</v>
      </c>
      <c r="B1118" s="202"/>
      <c r="C1118" s="202"/>
      <c r="D1118" s="202"/>
      <c r="E1118" s="202"/>
    </row>
    <row r="1119" spans="1:5" ht="15" customHeight="1" x14ac:dyDescent="0.2">
      <c r="A1119" s="202"/>
      <c r="B1119" s="202"/>
      <c r="C1119" s="202"/>
      <c r="D1119" s="202"/>
      <c r="E1119" s="202"/>
    </row>
    <row r="1120" spans="1:5" ht="15" customHeight="1" x14ac:dyDescent="0.2">
      <c r="A1120" s="202"/>
      <c r="B1120" s="202"/>
      <c r="C1120" s="202"/>
      <c r="D1120" s="202"/>
      <c r="E1120" s="202"/>
    </row>
    <row r="1121" spans="1:5" ht="15" customHeight="1" x14ac:dyDescent="0.2">
      <c r="A1121" s="202"/>
      <c r="B1121" s="202"/>
      <c r="C1121" s="202"/>
      <c r="D1121" s="202"/>
      <c r="E1121" s="202"/>
    </row>
    <row r="1122" spans="1:5" ht="15" customHeight="1" x14ac:dyDescent="0.2">
      <c r="A1122" s="202"/>
      <c r="B1122" s="202"/>
      <c r="C1122" s="202"/>
      <c r="D1122" s="202"/>
      <c r="E1122" s="202"/>
    </row>
    <row r="1123" spans="1:5" ht="15" customHeight="1" x14ac:dyDescent="0.2">
      <c r="A1123" s="202"/>
      <c r="B1123" s="202"/>
      <c r="C1123" s="202"/>
      <c r="D1123" s="202"/>
      <c r="E1123" s="202"/>
    </row>
    <row r="1124" spans="1:5" ht="15" customHeight="1" x14ac:dyDescent="0.2">
      <c r="A1124" s="202"/>
      <c r="B1124" s="202"/>
      <c r="C1124" s="202"/>
      <c r="D1124" s="202"/>
      <c r="E1124" s="202"/>
    </row>
    <row r="1125" spans="1:5" ht="15" customHeight="1" x14ac:dyDescent="0.2">
      <c r="A1125" s="108"/>
      <c r="B1125" s="108"/>
      <c r="C1125" s="108"/>
      <c r="D1125" s="108"/>
      <c r="E1125" s="108"/>
    </row>
    <row r="1126" spans="1:5" ht="15" customHeight="1" x14ac:dyDescent="0.25">
      <c r="A1126" s="40" t="s">
        <v>1</v>
      </c>
      <c r="B1126" s="41"/>
      <c r="C1126" s="41"/>
      <c r="D1126" s="41"/>
      <c r="E1126" s="41"/>
    </row>
    <row r="1127" spans="1:5" ht="15" customHeight="1" x14ac:dyDescent="0.2">
      <c r="A1127" s="42" t="s">
        <v>47</v>
      </c>
      <c r="E1127" t="s">
        <v>48</v>
      </c>
    </row>
    <row r="1128" spans="1:5" ht="15" customHeight="1" x14ac:dyDescent="0.25">
      <c r="B1128" s="40"/>
      <c r="C1128" s="41"/>
      <c r="D1128" s="41"/>
      <c r="E1128" s="44"/>
    </row>
    <row r="1129" spans="1:5" ht="15" customHeight="1" x14ac:dyDescent="0.2">
      <c r="A1129" s="45"/>
      <c r="B1129" s="45"/>
      <c r="C1129" s="46" t="s">
        <v>49</v>
      </c>
      <c r="D1129" s="47" t="s">
        <v>50</v>
      </c>
      <c r="E1129" s="65" t="s">
        <v>51</v>
      </c>
    </row>
    <row r="1130" spans="1:5" ht="15" customHeight="1" x14ac:dyDescent="0.2">
      <c r="A1130" s="67"/>
      <c r="B1130" s="109"/>
      <c r="C1130" s="68"/>
      <c r="D1130" s="101" t="s">
        <v>91</v>
      </c>
      <c r="E1130" s="90">
        <v>1423942.49</v>
      </c>
    </row>
    <row r="1131" spans="1:5" ht="15" customHeight="1" x14ac:dyDescent="0.2">
      <c r="A1131" s="67"/>
      <c r="B1131" s="109"/>
      <c r="C1131" s="71" t="s">
        <v>53</v>
      </c>
      <c r="D1131" s="92"/>
      <c r="E1131" s="93">
        <f>SUM(E1130:E1130)</f>
        <v>1423942.49</v>
      </c>
    </row>
    <row r="1132" spans="1:5" ht="15" customHeight="1" x14ac:dyDescent="0.2"/>
    <row r="1133" spans="1:5" ht="15" customHeight="1" x14ac:dyDescent="0.25">
      <c r="A1133" s="58" t="s">
        <v>16</v>
      </c>
      <c r="B1133" s="60"/>
      <c r="C1133" s="60"/>
      <c r="D1133" s="43"/>
      <c r="E1133" s="43"/>
    </row>
    <row r="1134" spans="1:5" ht="15" customHeight="1" x14ac:dyDescent="0.2">
      <c r="A1134" s="61" t="s">
        <v>73</v>
      </c>
      <c r="B1134" s="41"/>
      <c r="C1134" s="41"/>
      <c r="D1134" s="41"/>
      <c r="E1134" s="83" t="s">
        <v>96</v>
      </c>
    </row>
    <row r="1135" spans="1:5" ht="15" customHeight="1" x14ac:dyDescent="0.2">
      <c r="A1135" s="62"/>
      <c r="B1135" s="110"/>
      <c r="C1135" s="60"/>
      <c r="D1135" s="62"/>
      <c r="E1135" s="111"/>
    </row>
    <row r="1136" spans="1:5" ht="15" customHeight="1" x14ac:dyDescent="0.2">
      <c r="B1136" s="45"/>
      <c r="C1136" s="65" t="s">
        <v>49</v>
      </c>
      <c r="D1136" s="77" t="s">
        <v>54</v>
      </c>
      <c r="E1136" s="65" t="s">
        <v>51</v>
      </c>
    </row>
    <row r="1137" spans="1:5" ht="15" customHeight="1" x14ac:dyDescent="0.2">
      <c r="B1137" s="112"/>
      <c r="C1137" s="68">
        <v>2212</v>
      </c>
      <c r="D1137" s="69" t="s">
        <v>93</v>
      </c>
      <c r="E1137" s="90">
        <f>1344834.57+79107.92</f>
        <v>1423942.49</v>
      </c>
    </row>
    <row r="1138" spans="1:5" ht="15" customHeight="1" x14ac:dyDescent="0.2">
      <c r="B1138" s="107"/>
      <c r="C1138" s="71" t="s">
        <v>53</v>
      </c>
      <c r="D1138" s="113"/>
      <c r="E1138" s="93">
        <f>SUM(E1137:E1137)</f>
        <v>1423942.49</v>
      </c>
    </row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8" t="s">
        <v>169</v>
      </c>
    </row>
    <row r="1147" spans="1:5" ht="15" customHeight="1" x14ac:dyDescent="0.2">
      <c r="A1147" s="201" t="s">
        <v>45</v>
      </c>
      <c r="B1147" s="201"/>
      <c r="C1147" s="201"/>
      <c r="D1147" s="201"/>
      <c r="E1147" s="201"/>
    </row>
    <row r="1148" spans="1:5" ht="15" customHeight="1" x14ac:dyDescent="0.2">
      <c r="A1148" s="201" t="s">
        <v>170</v>
      </c>
      <c r="B1148" s="201"/>
      <c r="C1148" s="201"/>
      <c r="D1148" s="201"/>
      <c r="E1148" s="201"/>
    </row>
    <row r="1149" spans="1:5" ht="15" customHeight="1" x14ac:dyDescent="0.2">
      <c r="A1149" s="203" t="s">
        <v>171</v>
      </c>
      <c r="B1149" s="203"/>
      <c r="C1149" s="203"/>
      <c r="D1149" s="203"/>
      <c r="E1149" s="203"/>
    </row>
    <row r="1150" spans="1:5" ht="15" customHeight="1" x14ac:dyDescent="0.2">
      <c r="A1150" s="203"/>
      <c r="B1150" s="203"/>
      <c r="C1150" s="203"/>
      <c r="D1150" s="203"/>
      <c r="E1150" s="203"/>
    </row>
    <row r="1151" spans="1:5" ht="15" customHeight="1" x14ac:dyDescent="0.2">
      <c r="A1151" s="203"/>
      <c r="B1151" s="203"/>
      <c r="C1151" s="203"/>
      <c r="D1151" s="203"/>
      <c r="E1151" s="203"/>
    </row>
    <row r="1152" spans="1:5" ht="15" customHeight="1" x14ac:dyDescent="0.2">
      <c r="A1152" s="203"/>
      <c r="B1152" s="203"/>
      <c r="C1152" s="203"/>
      <c r="D1152" s="203"/>
      <c r="E1152" s="203"/>
    </row>
    <row r="1153" spans="1:5" ht="15" customHeight="1" x14ac:dyDescent="0.2">
      <c r="A1153" s="203"/>
      <c r="B1153" s="203"/>
      <c r="C1153" s="203"/>
      <c r="D1153" s="203"/>
      <c r="E1153" s="203"/>
    </row>
    <row r="1154" spans="1:5" ht="15" customHeight="1" x14ac:dyDescent="0.2">
      <c r="A1154" s="203"/>
      <c r="B1154" s="203"/>
      <c r="C1154" s="203"/>
      <c r="D1154" s="203"/>
      <c r="E1154" s="203"/>
    </row>
    <row r="1155" spans="1:5" ht="15" customHeight="1" x14ac:dyDescent="0.2">
      <c r="A1155" s="203"/>
      <c r="B1155" s="203"/>
      <c r="C1155" s="203"/>
      <c r="D1155" s="203"/>
      <c r="E1155" s="203"/>
    </row>
    <row r="1156" spans="1:5" ht="15" customHeight="1" x14ac:dyDescent="0.2">
      <c r="A1156" s="39"/>
      <c r="B1156" s="97"/>
      <c r="C1156" s="39"/>
      <c r="D1156" s="39"/>
      <c r="E1156" s="39"/>
    </row>
    <row r="1157" spans="1:5" ht="15" customHeight="1" x14ac:dyDescent="0.25">
      <c r="A1157" s="58" t="s">
        <v>1</v>
      </c>
      <c r="B1157" s="59"/>
      <c r="C1157" s="60"/>
      <c r="D1157" s="60"/>
      <c r="E1157" s="60"/>
    </row>
    <row r="1158" spans="1:5" ht="15" customHeight="1" x14ac:dyDescent="0.2">
      <c r="A1158" s="61" t="s">
        <v>73</v>
      </c>
      <c r="B1158" s="60"/>
      <c r="C1158" s="60"/>
      <c r="D1158" s="60"/>
      <c r="E1158" s="75" t="s">
        <v>96</v>
      </c>
    </row>
    <row r="1159" spans="1:5" ht="15" customHeight="1" x14ac:dyDescent="0.25">
      <c r="A1159" s="43"/>
      <c r="B1159" s="98"/>
      <c r="C1159" s="41"/>
      <c r="D1159" s="41"/>
      <c r="E1159" s="44"/>
    </row>
    <row r="1160" spans="1:5" ht="15" customHeight="1" x14ac:dyDescent="0.2">
      <c r="B1160" s="46" t="s">
        <v>67</v>
      </c>
      <c r="C1160" s="46" t="s">
        <v>49</v>
      </c>
      <c r="D1160" s="47" t="s">
        <v>50</v>
      </c>
      <c r="E1160" s="48" t="s">
        <v>51</v>
      </c>
    </row>
    <row r="1161" spans="1:5" ht="15" customHeight="1" x14ac:dyDescent="0.2">
      <c r="B1161" s="99">
        <v>107117968</v>
      </c>
      <c r="C1161" s="100"/>
      <c r="D1161" s="101" t="s">
        <v>75</v>
      </c>
      <c r="E1161" s="90">
        <v>1134572.6499999999</v>
      </c>
    </row>
    <row r="1162" spans="1:5" ht="15" customHeight="1" x14ac:dyDescent="0.2">
      <c r="B1162" s="99">
        <v>107517969</v>
      </c>
      <c r="C1162" s="100"/>
      <c r="D1162" s="101" t="s">
        <v>75</v>
      </c>
      <c r="E1162" s="90">
        <v>19287735.010000002</v>
      </c>
    </row>
    <row r="1163" spans="1:5" ht="15" customHeight="1" x14ac:dyDescent="0.2">
      <c r="B1163" s="102"/>
      <c r="C1163" s="55" t="s">
        <v>53</v>
      </c>
      <c r="D1163" s="56"/>
      <c r="E1163" s="57">
        <f>SUM(E1161:E1162)</f>
        <v>20422307.66</v>
      </c>
    </row>
    <row r="1164" spans="1:5" ht="15" customHeight="1" x14ac:dyDescent="0.2"/>
    <row r="1165" spans="1:5" ht="15" customHeight="1" x14ac:dyDescent="0.25">
      <c r="A1165" s="40" t="s">
        <v>16</v>
      </c>
      <c r="B1165" s="41"/>
      <c r="C1165" s="41"/>
      <c r="D1165" s="41"/>
      <c r="E1165" s="41"/>
    </row>
    <row r="1166" spans="1:5" ht="15" customHeight="1" x14ac:dyDescent="0.2">
      <c r="A1166" s="42" t="s">
        <v>47</v>
      </c>
      <c r="B1166" s="41"/>
      <c r="C1166" s="41"/>
      <c r="D1166" s="41"/>
      <c r="E1166" s="83" t="s">
        <v>48</v>
      </c>
    </row>
    <row r="1167" spans="1:5" ht="15" customHeight="1" x14ac:dyDescent="0.2"/>
    <row r="1168" spans="1:5" ht="15" customHeight="1" x14ac:dyDescent="0.2">
      <c r="C1168" s="46" t="s">
        <v>49</v>
      </c>
      <c r="D1168" s="47" t="s">
        <v>50</v>
      </c>
      <c r="E1168" s="48" t="s">
        <v>51</v>
      </c>
    </row>
    <row r="1169" spans="1:5" ht="15" customHeight="1" x14ac:dyDescent="0.2">
      <c r="C1169" s="79"/>
      <c r="D1169" s="101" t="s">
        <v>76</v>
      </c>
      <c r="E1169" s="90">
        <v>20422307.66</v>
      </c>
    </row>
    <row r="1170" spans="1:5" ht="15" customHeight="1" x14ac:dyDescent="0.2">
      <c r="C1170" s="79"/>
      <c r="D1170" s="101" t="s">
        <v>76</v>
      </c>
      <c r="E1170" s="90">
        <v>10539.94</v>
      </c>
    </row>
    <row r="1171" spans="1:5" ht="15" customHeight="1" x14ac:dyDescent="0.2">
      <c r="C1171" s="55" t="s">
        <v>53</v>
      </c>
      <c r="D1171" s="56"/>
      <c r="E1171" s="57">
        <f>SUM(E1169:E1170)</f>
        <v>20432847.600000001</v>
      </c>
    </row>
    <row r="1172" spans="1:5" ht="15" customHeight="1" x14ac:dyDescent="0.25">
      <c r="A1172" s="38"/>
    </row>
    <row r="1173" spans="1:5" ht="15" customHeight="1" x14ac:dyDescent="0.25">
      <c r="A1173" s="38"/>
      <c r="C1173" s="65" t="s">
        <v>49</v>
      </c>
      <c r="D1173" s="77" t="s">
        <v>54</v>
      </c>
      <c r="E1173" s="65" t="s">
        <v>51</v>
      </c>
    </row>
    <row r="1174" spans="1:5" ht="15" customHeight="1" x14ac:dyDescent="0.25">
      <c r="A1174" s="38"/>
      <c r="C1174" s="68">
        <v>6409</v>
      </c>
      <c r="D1174" s="69" t="s">
        <v>55</v>
      </c>
      <c r="E1174" s="90">
        <v>-10539.94</v>
      </c>
    </row>
    <row r="1175" spans="1:5" ht="15" customHeight="1" x14ac:dyDescent="0.25">
      <c r="A1175" s="38"/>
      <c r="C1175" s="71" t="s">
        <v>53</v>
      </c>
      <c r="D1175" s="113"/>
      <c r="E1175" s="114">
        <f>SUM(E1174:E1174)</f>
        <v>-10539.94</v>
      </c>
    </row>
    <row r="1176" spans="1:5" ht="15" customHeight="1" x14ac:dyDescent="0.2"/>
    <row r="1177" spans="1:5" ht="15" customHeight="1" x14ac:dyDescent="0.2"/>
    <row r="1178" spans="1:5" ht="15" customHeight="1" x14ac:dyDescent="0.25">
      <c r="A1178" s="38" t="s">
        <v>172</v>
      </c>
    </row>
    <row r="1179" spans="1:5" ht="15" customHeight="1" x14ac:dyDescent="0.2">
      <c r="A1179" s="201" t="s">
        <v>45</v>
      </c>
      <c r="B1179" s="201"/>
      <c r="C1179" s="201"/>
      <c r="D1179" s="201"/>
      <c r="E1179" s="201"/>
    </row>
    <row r="1180" spans="1:5" ht="15" customHeight="1" x14ac:dyDescent="0.2">
      <c r="A1180" s="202" t="s">
        <v>173</v>
      </c>
      <c r="B1180" s="202"/>
      <c r="C1180" s="202"/>
      <c r="D1180" s="202"/>
      <c r="E1180" s="202"/>
    </row>
    <row r="1181" spans="1:5" ht="15" customHeight="1" x14ac:dyDescent="0.2">
      <c r="A1181" s="202"/>
      <c r="B1181" s="202"/>
      <c r="C1181" s="202"/>
      <c r="D1181" s="202"/>
      <c r="E1181" s="202"/>
    </row>
    <row r="1182" spans="1:5" ht="15" customHeight="1" x14ac:dyDescent="0.2">
      <c r="A1182" s="202"/>
      <c r="B1182" s="202"/>
      <c r="C1182" s="202"/>
      <c r="D1182" s="202"/>
      <c r="E1182" s="202"/>
    </row>
    <row r="1183" spans="1:5" ht="15" customHeight="1" x14ac:dyDescent="0.2">
      <c r="A1183" s="202"/>
      <c r="B1183" s="202"/>
      <c r="C1183" s="202"/>
      <c r="D1183" s="202"/>
      <c r="E1183" s="202"/>
    </row>
    <row r="1184" spans="1:5" ht="15" customHeight="1" x14ac:dyDescent="0.2">
      <c r="A1184" s="202"/>
      <c r="B1184" s="202"/>
      <c r="C1184" s="202"/>
      <c r="D1184" s="202"/>
      <c r="E1184" s="202"/>
    </row>
    <row r="1185" spans="1:5" ht="15" customHeight="1" x14ac:dyDescent="0.2">
      <c r="A1185" s="202"/>
      <c r="B1185" s="202"/>
      <c r="C1185" s="202"/>
      <c r="D1185" s="202"/>
      <c r="E1185" s="202"/>
    </row>
    <row r="1186" spans="1:5" ht="15" customHeight="1" x14ac:dyDescent="0.2">
      <c r="A1186" s="202"/>
      <c r="B1186" s="202"/>
      <c r="C1186" s="202"/>
      <c r="D1186" s="202"/>
      <c r="E1186" s="202"/>
    </row>
    <row r="1187" spans="1:5" ht="15" customHeight="1" x14ac:dyDescent="0.2">
      <c r="A1187" s="202"/>
      <c r="B1187" s="202"/>
      <c r="C1187" s="202"/>
      <c r="D1187" s="202"/>
      <c r="E1187" s="202"/>
    </row>
    <row r="1188" spans="1:5" ht="15" customHeight="1" x14ac:dyDescent="0.2">
      <c r="A1188" s="39"/>
      <c r="B1188" s="97"/>
      <c r="C1188" s="39"/>
      <c r="D1188" s="39"/>
      <c r="E1188" s="39"/>
    </row>
    <row r="1189" spans="1:5" ht="15" customHeight="1" x14ac:dyDescent="0.25">
      <c r="A1189" s="58" t="s">
        <v>1</v>
      </c>
      <c r="B1189" s="59"/>
      <c r="C1189" s="60"/>
      <c r="D1189" s="60"/>
      <c r="E1189" s="60"/>
    </row>
    <row r="1190" spans="1:5" ht="15" customHeight="1" x14ac:dyDescent="0.2">
      <c r="A1190" s="61" t="s">
        <v>73</v>
      </c>
      <c r="B1190" s="60"/>
      <c r="C1190" s="60"/>
      <c r="D1190" s="60"/>
      <c r="E1190" s="75" t="s">
        <v>74</v>
      </c>
    </row>
    <row r="1191" spans="1:5" ht="15" customHeight="1" x14ac:dyDescent="0.25">
      <c r="A1191" s="43"/>
      <c r="B1191" s="98"/>
      <c r="C1191" s="41"/>
      <c r="D1191" s="41"/>
      <c r="E1191" s="44"/>
    </row>
    <row r="1192" spans="1:5" ht="15" customHeight="1" x14ac:dyDescent="0.2">
      <c r="B1192" s="46" t="s">
        <v>67</v>
      </c>
      <c r="C1192" s="46" t="s">
        <v>49</v>
      </c>
      <c r="D1192" s="47" t="s">
        <v>50</v>
      </c>
      <c r="E1192" s="48" t="s">
        <v>51</v>
      </c>
    </row>
    <row r="1193" spans="1:5" ht="15" customHeight="1" x14ac:dyDescent="0.2">
      <c r="B1193" s="99">
        <v>106515974</v>
      </c>
      <c r="C1193" s="100"/>
      <c r="D1193" s="101" t="s">
        <v>75</v>
      </c>
      <c r="E1193" s="90">
        <v>1991794.29</v>
      </c>
    </row>
    <row r="1194" spans="1:5" ht="15" customHeight="1" x14ac:dyDescent="0.2">
      <c r="B1194" s="102"/>
      <c r="C1194" s="55" t="s">
        <v>53</v>
      </c>
      <c r="D1194" s="56"/>
      <c r="E1194" s="57">
        <f>SUM(E1193:E1193)</f>
        <v>1991794.29</v>
      </c>
    </row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40" t="s">
        <v>16</v>
      </c>
      <c r="B1198" s="41"/>
      <c r="C1198" s="41"/>
      <c r="D1198" s="41"/>
      <c r="E1198" s="41"/>
    </row>
    <row r="1199" spans="1:5" ht="15" customHeight="1" x14ac:dyDescent="0.2">
      <c r="A1199" s="42" t="s">
        <v>47</v>
      </c>
      <c r="B1199" s="41"/>
      <c r="C1199" s="41"/>
      <c r="D1199" s="41"/>
      <c r="E1199" s="83" t="s">
        <v>48</v>
      </c>
    </row>
    <row r="1200" spans="1:5" ht="15" customHeight="1" x14ac:dyDescent="0.2"/>
    <row r="1201" spans="1:7" ht="15" customHeight="1" x14ac:dyDescent="0.2">
      <c r="C1201" s="46" t="s">
        <v>49</v>
      </c>
      <c r="D1201" s="47" t="s">
        <v>50</v>
      </c>
      <c r="E1201" s="48" t="s">
        <v>51</v>
      </c>
    </row>
    <row r="1202" spans="1:7" ht="15" customHeight="1" x14ac:dyDescent="0.2">
      <c r="C1202" s="79"/>
      <c r="D1202" s="101" t="s">
        <v>76</v>
      </c>
      <c r="E1202" s="90">
        <v>1884379.98</v>
      </c>
    </row>
    <row r="1203" spans="1:7" ht="15" customHeight="1" x14ac:dyDescent="0.2">
      <c r="C1203" s="55" t="s">
        <v>53</v>
      </c>
      <c r="D1203" s="56"/>
      <c r="E1203" s="57">
        <f>SUM(E1202:E1202)</f>
        <v>1884379.98</v>
      </c>
    </row>
    <row r="1204" spans="1:7" ht="15" customHeight="1" x14ac:dyDescent="0.2"/>
    <row r="1205" spans="1:7" ht="15" customHeight="1" x14ac:dyDescent="0.2">
      <c r="C1205" s="65" t="s">
        <v>49</v>
      </c>
      <c r="D1205" s="77" t="s">
        <v>54</v>
      </c>
      <c r="E1205" s="65" t="s">
        <v>51</v>
      </c>
    </row>
    <row r="1206" spans="1:7" ht="15" customHeight="1" x14ac:dyDescent="0.2">
      <c r="C1206" s="68">
        <v>6409</v>
      </c>
      <c r="D1206" s="69" t="s">
        <v>55</v>
      </c>
      <c r="E1206" s="90">
        <v>107414.31</v>
      </c>
    </row>
    <row r="1207" spans="1:7" ht="15" customHeight="1" x14ac:dyDescent="0.2">
      <c r="C1207" s="71" t="s">
        <v>53</v>
      </c>
      <c r="D1207" s="113"/>
      <c r="E1207" s="114">
        <f>SUM(E1206:E1206)</f>
        <v>107414.31</v>
      </c>
      <c r="G1207" s="149">
        <f>+E1203+E1207</f>
        <v>1991794.29</v>
      </c>
    </row>
    <row r="1208" spans="1:7" ht="15" customHeight="1" x14ac:dyDescent="0.2"/>
    <row r="1209" spans="1:7" ht="15" customHeight="1" x14ac:dyDescent="0.2"/>
    <row r="1210" spans="1:7" ht="15" customHeight="1" x14ac:dyDescent="0.25">
      <c r="A1210" s="38" t="s">
        <v>174</v>
      </c>
    </row>
    <row r="1211" spans="1:7" ht="15" customHeight="1" x14ac:dyDescent="0.2">
      <c r="A1211" s="201" t="s">
        <v>45</v>
      </c>
      <c r="B1211" s="201"/>
      <c r="C1211" s="201"/>
      <c r="D1211" s="201"/>
      <c r="E1211" s="201"/>
    </row>
    <row r="1212" spans="1:7" ht="15" customHeight="1" x14ac:dyDescent="0.2">
      <c r="A1212" s="201" t="s">
        <v>170</v>
      </c>
      <c r="B1212" s="201"/>
      <c r="C1212" s="201"/>
      <c r="D1212" s="201"/>
      <c r="E1212" s="201"/>
    </row>
    <row r="1213" spans="1:7" ht="15" customHeight="1" x14ac:dyDescent="0.2">
      <c r="A1213" s="203" t="s">
        <v>175</v>
      </c>
      <c r="B1213" s="203"/>
      <c r="C1213" s="203"/>
      <c r="D1213" s="203"/>
      <c r="E1213" s="203"/>
    </row>
    <row r="1214" spans="1:7" ht="15" customHeight="1" x14ac:dyDescent="0.2">
      <c r="A1214" s="203"/>
      <c r="B1214" s="203"/>
      <c r="C1214" s="203"/>
      <c r="D1214" s="203"/>
      <c r="E1214" s="203"/>
    </row>
    <row r="1215" spans="1:7" ht="15" customHeight="1" x14ac:dyDescent="0.2">
      <c r="A1215" s="203"/>
      <c r="B1215" s="203"/>
      <c r="C1215" s="203"/>
      <c r="D1215" s="203"/>
      <c r="E1215" s="203"/>
    </row>
    <row r="1216" spans="1:7" ht="15" customHeight="1" x14ac:dyDescent="0.2">
      <c r="A1216" s="203"/>
      <c r="B1216" s="203"/>
      <c r="C1216" s="203"/>
      <c r="D1216" s="203"/>
      <c r="E1216" s="203"/>
    </row>
    <row r="1217" spans="1:5" ht="15" customHeight="1" x14ac:dyDescent="0.2">
      <c r="A1217" s="203"/>
      <c r="B1217" s="203"/>
      <c r="C1217" s="203"/>
      <c r="D1217" s="203"/>
      <c r="E1217" s="203"/>
    </row>
    <row r="1218" spans="1:5" ht="15" customHeight="1" x14ac:dyDescent="0.2">
      <c r="A1218" s="203"/>
      <c r="B1218" s="203"/>
      <c r="C1218" s="203"/>
      <c r="D1218" s="203"/>
      <c r="E1218" s="203"/>
    </row>
    <row r="1219" spans="1:5" ht="15" customHeight="1" x14ac:dyDescent="0.2">
      <c r="A1219" s="203"/>
      <c r="B1219" s="203"/>
      <c r="C1219" s="203"/>
      <c r="D1219" s="203"/>
      <c r="E1219" s="203"/>
    </row>
    <row r="1220" spans="1:5" ht="15" customHeight="1" x14ac:dyDescent="0.2">
      <c r="A1220" s="203"/>
      <c r="B1220" s="203"/>
      <c r="C1220" s="203"/>
      <c r="D1220" s="203"/>
      <c r="E1220" s="203"/>
    </row>
    <row r="1221" spans="1:5" ht="15" customHeight="1" x14ac:dyDescent="0.2">
      <c r="A1221" s="39"/>
      <c r="B1221" s="97"/>
      <c r="C1221" s="39"/>
      <c r="D1221" s="39"/>
      <c r="E1221" s="39"/>
    </row>
    <row r="1222" spans="1:5" ht="15" customHeight="1" x14ac:dyDescent="0.25">
      <c r="A1222" s="58" t="s">
        <v>1</v>
      </c>
      <c r="B1222" s="59"/>
      <c r="C1222" s="60"/>
      <c r="D1222" s="60"/>
      <c r="E1222" s="60"/>
    </row>
    <row r="1223" spans="1:5" ht="15" customHeight="1" x14ac:dyDescent="0.2">
      <c r="A1223" s="61" t="s">
        <v>73</v>
      </c>
      <c r="B1223" s="60"/>
      <c r="C1223" s="60"/>
      <c r="D1223" s="60"/>
      <c r="E1223" s="75" t="s">
        <v>74</v>
      </c>
    </row>
    <row r="1224" spans="1:5" ht="15" customHeight="1" x14ac:dyDescent="0.25">
      <c r="A1224" s="43"/>
      <c r="B1224" s="98"/>
      <c r="C1224" s="41"/>
      <c r="D1224" s="41"/>
      <c r="E1224" s="44"/>
    </row>
    <row r="1225" spans="1:5" ht="15" customHeight="1" x14ac:dyDescent="0.2">
      <c r="B1225" s="46" t="s">
        <v>67</v>
      </c>
      <c r="C1225" s="46" t="s">
        <v>49</v>
      </c>
      <c r="D1225" s="47" t="s">
        <v>50</v>
      </c>
      <c r="E1225" s="48" t="s">
        <v>51</v>
      </c>
    </row>
    <row r="1226" spans="1:5" ht="15" customHeight="1" x14ac:dyDescent="0.2">
      <c r="B1226" s="99">
        <v>107117968</v>
      </c>
      <c r="C1226" s="100"/>
      <c r="D1226" s="101" t="s">
        <v>75</v>
      </c>
      <c r="E1226" s="90">
        <v>732895.02</v>
      </c>
    </row>
    <row r="1227" spans="1:5" ht="15" customHeight="1" x14ac:dyDescent="0.2">
      <c r="B1227" s="99">
        <v>107517969</v>
      </c>
      <c r="C1227" s="100"/>
      <c r="D1227" s="101" t="s">
        <v>75</v>
      </c>
      <c r="E1227" s="90">
        <v>12459215.390000001</v>
      </c>
    </row>
    <row r="1228" spans="1:5" ht="15" customHeight="1" x14ac:dyDescent="0.2">
      <c r="B1228" s="99">
        <v>107117015</v>
      </c>
      <c r="C1228" s="100"/>
      <c r="D1228" s="153" t="s">
        <v>68</v>
      </c>
      <c r="E1228" s="90">
        <v>181392.12</v>
      </c>
    </row>
    <row r="1229" spans="1:5" ht="15" customHeight="1" x14ac:dyDescent="0.2">
      <c r="B1229" s="99">
        <v>107517016</v>
      </c>
      <c r="C1229" s="100"/>
      <c r="D1229" s="153" t="s">
        <v>68</v>
      </c>
      <c r="E1229" s="90">
        <v>3083666.04</v>
      </c>
    </row>
    <row r="1230" spans="1:5" ht="15" customHeight="1" x14ac:dyDescent="0.2">
      <c r="B1230" s="102"/>
      <c r="C1230" s="55" t="s">
        <v>53</v>
      </c>
      <c r="D1230" s="56"/>
      <c r="E1230" s="57">
        <f>SUM(E1226:E1229)</f>
        <v>16457168.57</v>
      </c>
    </row>
    <row r="1231" spans="1:5" ht="15" customHeight="1" x14ac:dyDescent="0.2"/>
    <row r="1232" spans="1:5" ht="15" customHeight="1" x14ac:dyDescent="0.25">
      <c r="A1232" s="40" t="s">
        <v>16</v>
      </c>
      <c r="B1232" s="41"/>
      <c r="C1232" s="41"/>
      <c r="D1232" s="41"/>
      <c r="E1232" s="41"/>
    </row>
    <row r="1233" spans="1:7" ht="15" customHeight="1" x14ac:dyDescent="0.2">
      <c r="A1233" s="42" t="s">
        <v>47</v>
      </c>
      <c r="B1233" s="41"/>
      <c r="C1233" s="41"/>
      <c r="D1233" s="41"/>
      <c r="E1233" s="83" t="s">
        <v>48</v>
      </c>
    </row>
    <row r="1234" spans="1:7" ht="15" customHeight="1" x14ac:dyDescent="0.2"/>
    <row r="1235" spans="1:7" ht="15" customHeight="1" x14ac:dyDescent="0.2">
      <c r="C1235" s="46" t="s">
        <v>49</v>
      </c>
      <c r="D1235" s="47" t="s">
        <v>50</v>
      </c>
      <c r="E1235" s="48" t="s">
        <v>51</v>
      </c>
    </row>
    <row r="1236" spans="1:7" ht="15" customHeight="1" x14ac:dyDescent="0.2">
      <c r="C1236" s="79"/>
      <c r="D1236" s="101" t="s">
        <v>76</v>
      </c>
      <c r="E1236" s="90">
        <v>10728745.310000001</v>
      </c>
    </row>
    <row r="1237" spans="1:7" ht="15" customHeight="1" x14ac:dyDescent="0.2">
      <c r="C1237" s="55" t="s">
        <v>53</v>
      </c>
      <c r="D1237" s="56"/>
      <c r="E1237" s="57">
        <f>SUM(E1236:E1236)</f>
        <v>10728745.310000001</v>
      </c>
    </row>
    <row r="1238" spans="1:7" ht="15" customHeight="1" x14ac:dyDescent="0.2"/>
    <row r="1239" spans="1:7" ht="15" customHeight="1" x14ac:dyDescent="0.2">
      <c r="C1239" s="65" t="s">
        <v>49</v>
      </c>
      <c r="D1239" s="77" t="s">
        <v>54</v>
      </c>
      <c r="E1239" s="65" t="s">
        <v>51</v>
      </c>
    </row>
    <row r="1240" spans="1:7" ht="15" customHeight="1" x14ac:dyDescent="0.2">
      <c r="C1240" s="68">
        <v>6409</v>
      </c>
      <c r="D1240" s="69" t="s">
        <v>55</v>
      </c>
      <c r="E1240" s="90">
        <v>5728423.2599999998</v>
      </c>
    </row>
    <row r="1241" spans="1:7" ht="15" customHeight="1" x14ac:dyDescent="0.2">
      <c r="C1241" s="71" t="s">
        <v>53</v>
      </c>
      <c r="D1241" s="113"/>
      <c r="E1241" s="114">
        <f>SUM(E1240:E1240)</f>
        <v>5728423.2599999998</v>
      </c>
      <c r="G1241" s="149">
        <f>+E1237+E1241</f>
        <v>16457168.57</v>
      </c>
    </row>
    <row r="1242" spans="1:7" ht="15" customHeight="1" x14ac:dyDescent="0.2"/>
    <row r="1243" spans="1:7" ht="15" customHeight="1" x14ac:dyDescent="0.2"/>
    <row r="1244" spans="1:7" ht="15" customHeight="1" x14ac:dyDescent="0.2"/>
    <row r="1245" spans="1:7" ht="15" customHeight="1" x14ac:dyDescent="0.2"/>
    <row r="1246" spans="1:7" ht="15" customHeight="1" x14ac:dyDescent="0.2"/>
    <row r="1247" spans="1:7" ht="15" customHeight="1" x14ac:dyDescent="0.2"/>
    <row r="1248" spans="1:7" ht="15" customHeight="1" x14ac:dyDescent="0.2"/>
    <row r="1249" spans="1:5" ht="15" customHeight="1" x14ac:dyDescent="0.25">
      <c r="A1249" s="38" t="s">
        <v>176</v>
      </c>
    </row>
    <row r="1250" spans="1:5" ht="15" customHeight="1" x14ac:dyDescent="0.2">
      <c r="A1250" s="201" t="s">
        <v>177</v>
      </c>
      <c r="B1250" s="201"/>
      <c r="C1250" s="201"/>
      <c r="D1250" s="201"/>
      <c r="E1250" s="201"/>
    </row>
    <row r="1251" spans="1:5" ht="15" customHeight="1" x14ac:dyDescent="0.2">
      <c r="A1251" s="201"/>
      <c r="B1251" s="201"/>
      <c r="C1251" s="201"/>
      <c r="D1251" s="201"/>
      <c r="E1251" s="201"/>
    </row>
    <row r="1252" spans="1:5" ht="15" customHeight="1" x14ac:dyDescent="0.2">
      <c r="A1252" s="202" t="s">
        <v>178</v>
      </c>
      <c r="B1252" s="202"/>
      <c r="C1252" s="202"/>
      <c r="D1252" s="202"/>
      <c r="E1252" s="202"/>
    </row>
    <row r="1253" spans="1:5" ht="15" customHeight="1" x14ac:dyDescent="0.2">
      <c r="A1253" s="202"/>
      <c r="B1253" s="202"/>
      <c r="C1253" s="202"/>
      <c r="D1253" s="202"/>
      <c r="E1253" s="202"/>
    </row>
    <row r="1254" spans="1:5" ht="15" customHeight="1" x14ac:dyDescent="0.2">
      <c r="A1254" s="202"/>
      <c r="B1254" s="202"/>
      <c r="C1254" s="202"/>
      <c r="D1254" s="202"/>
      <c r="E1254" s="202"/>
    </row>
    <row r="1255" spans="1:5" ht="15" customHeight="1" x14ac:dyDescent="0.2">
      <c r="A1255" s="202"/>
      <c r="B1255" s="202"/>
      <c r="C1255" s="202"/>
      <c r="D1255" s="202"/>
      <c r="E1255" s="202"/>
    </row>
    <row r="1256" spans="1:5" ht="15" customHeight="1" x14ac:dyDescent="0.2">
      <c r="A1256" s="202"/>
      <c r="B1256" s="202"/>
      <c r="C1256" s="202"/>
      <c r="D1256" s="202"/>
      <c r="E1256" s="202"/>
    </row>
    <row r="1257" spans="1:5" ht="15" customHeight="1" x14ac:dyDescent="0.2">
      <c r="A1257" s="202"/>
      <c r="B1257" s="202"/>
      <c r="C1257" s="202"/>
      <c r="D1257" s="202"/>
      <c r="E1257" s="202"/>
    </row>
    <row r="1258" spans="1:5" ht="15" customHeight="1" x14ac:dyDescent="0.2"/>
    <row r="1259" spans="1:5" ht="15" customHeight="1" x14ac:dyDescent="0.25">
      <c r="A1259" s="58" t="s">
        <v>16</v>
      </c>
      <c r="B1259" s="60"/>
      <c r="C1259" s="60"/>
      <c r="D1259" s="43"/>
      <c r="E1259" s="43"/>
    </row>
    <row r="1260" spans="1:5" ht="15" customHeight="1" x14ac:dyDescent="0.2">
      <c r="A1260" s="61" t="s">
        <v>73</v>
      </c>
      <c r="B1260" s="60"/>
      <c r="C1260" s="60"/>
      <c r="D1260" s="60"/>
      <c r="E1260" s="75" t="s">
        <v>154</v>
      </c>
    </row>
    <row r="1261" spans="1:5" ht="15" customHeight="1" x14ac:dyDescent="0.25">
      <c r="A1261" s="151"/>
      <c r="B1261" s="152"/>
      <c r="C1261" s="60"/>
      <c r="D1261" s="62"/>
      <c r="E1261" s="111"/>
    </row>
    <row r="1262" spans="1:5" ht="15" customHeight="1" x14ac:dyDescent="0.2">
      <c r="A1262" s="64"/>
      <c r="B1262" s="46" t="s">
        <v>155</v>
      </c>
      <c r="C1262" s="65" t="s">
        <v>49</v>
      </c>
      <c r="D1262" s="77" t="s">
        <v>54</v>
      </c>
      <c r="E1262" s="48" t="s">
        <v>51</v>
      </c>
    </row>
    <row r="1263" spans="1:5" ht="15" customHeight="1" x14ac:dyDescent="0.2">
      <c r="A1263" s="67"/>
      <c r="B1263" s="144">
        <v>11</v>
      </c>
      <c r="C1263" s="68"/>
      <c r="D1263" s="69" t="s">
        <v>93</v>
      </c>
      <c r="E1263" s="90">
        <v>-200000</v>
      </c>
    </row>
    <row r="1264" spans="1:5" ht="15" customHeight="1" x14ac:dyDescent="0.2">
      <c r="A1264" s="67"/>
      <c r="B1264" s="144">
        <v>12</v>
      </c>
      <c r="C1264" s="68"/>
      <c r="D1264" s="69" t="s">
        <v>93</v>
      </c>
      <c r="E1264" s="90">
        <f>-3386000-114000-500000</f>
        <v>-4000000</v>
      </c>
    </row>
    <row r="1265" spans="1:5" ht="15" customHeight="1" x14ac:dyDescent="0.2">
      <c r="A1265" s="70"/>
      <c r="B1265" s="144"/>
      <c r="C1265" s="71" t="s">
        <v>53</v>
      </c>
      <c r="D1265" s="113"/>
      <c r="E1265" s="114">
        <f>SUM(E1263:E1264)</f>
        <v>-4200000</v>
      </c>
    </row>
    <row r="1266" spans="1:5" ht="15" customHeight="1" x14ac:dyDescent="0.25">
      <c r="A1266" s="38"/>
      <c r="B1266" s="112"/>
      <c r="C1266" s="146"/>
      <c r="D1266" s="41"/>
      <c r="E1266" s="154"/>
    </row>
    <row r="1267" spans="1:5" ht="15" customHeight="1" x14ac:dyDescent="0.25">
      <c r="A1267" s="58" t="s">
        <v>16</v>
      </c>
      <c r="B1267" s="60"/>
      <c r="C1267" s="60"/>
      <c r="D1267" s="60"/>
      <c r="E1267" s="60"/>
    </row>
    <row r="1268" spans="1:5" ht="15" customHeight="1" x14ac:dyDescent="0.2">
      <c r="A1268" s="61" t="s">
        <v>47</v>
      </c>
      <c r="B1268" s="60"/>
      <c r="C1268" s="60"/>
      <c r="D1268" s="60"/>
      <c r="E1268" s="75" t="s">
        <v>48</v>
      </c>
    </row>
    <row r="1269" spans="1:5" ht="15" customHeight="1" x14ac:dyDescent="0.25">
      <c r="A1269" s="62"/>
      <c r="B1269" s="58"/>
      <c r="C1269" s="60"/>
      <c r="D1269" s="60"/>
      <c r="E1269" s="85"/>
    </row>
    <row r="1270" spans="1:5" ht="15" customHeight="1" x14ac:dyDescent="0.2">
      <c r="A1270" s="64"/>
      <c r="B1270" s="45"/>
      <c r="C1270" s="65" t="s">
        <v>49</v>
      </c>
      <c r="D1270" s="77" t="s">
        <v>54</v>
      </c>
      <c r="E1270" s="65" t="s">
        <v>51</v>
      </c>
    </row>
    <row r="1271" spans="1:5" ht="15" customHeight="1" x14ac:dyDescent="0.2">
      <c r="A1271" s="67"/>
      <c r="B1271" s="109"/>
      <c r="C1271" s="68">
        <v>6409</v>
      </c>
      <c r="D1271" s="69" t="s">
        <v>55</v>
      </c>
      <c r="E1271" s="90">
        <v>4200000</v>
      </c>
    </row>
    <row r="1272" spans="1:5" ht="15" customHeight="1" x14ac:dyDescent="0.2">
      <c r="A1272" s="70"/>
      <c r="B1272" s="135"/>
      <c r="C1272" s="71" t="s">
        <v>53</v>
      </c>
      <c r="D1272" s="113"/>
      <c r="E1272" s="114">
        <f>SUM(E1271:E1271)</f>
        <v>4200000</v>
      </c>
    </row>
    <row r="1273" spans="1:5" ht="15" customHeight="1" x14ac:dyDescent="0.2"/>
    <row r="1274" spans="1:5" ht="15" customHeight="1" x14ac:dyDescent="0.2"/>
    <row r="1275" spans="1:5" ht="15" customHeight="1" x14ac:dyDescent="0.25">
      <c r="A1275" s="38" t="s">
        <v>179</v>
      </c>
    </row>
    <row r="1276" spans="1:5" ht="15" customHeight="1" x14ac:dyDescent="0.2">
      <c r="A1276" s="204" t="s">
        <v>162</v>
      </c>
      <c r="B1276" s="204"/>
      <c r="C1276" s="204"/>
      <c r="D1276" s="204"/>
      <c r="E1276" s="204"/>
    </row>
    <row r="1277" spans="1:5" ht="15" customHeight="1" x14ac:dyDescent="0.2">
      <c r="A1277" s="204"/>
      <c r="B1277" s="204"/>
      <c r="C1277" s="204"/>
      <c r="D1277" s="204"/>
      <c r="E1277" s="204"/>
    </row>
    <row r="1278" spans="1:5" ht="15" customHeight="1" x14ac:dyDescent="0.2">
      <c r="A1278" s="202" t="s">
        <v>583</v>
      </c>
      <c r="B1278" s="202"/>
      <c r="C1278" s="202"/>
      <c r="D1278" s="202"/>
      <c r="E1278" s="202"/>
    </row>
    <row r="1279" spans="1:5" ht="15" customHeight="1" x14ac:dyDescent="0.2">
      <c r="A1279" s="202"/>
      <c r="B1279" s="202"/>
      <c r="C1279" s="202"/>
      <c r="D1279" s="202"/>
      <c r="E1279" s="202"/>
    </row>
    <row r="1280" spans="1:5" ht="15" customHeight="1" x14ac:dyDescent="0.2">
      <c r="A1280" s="202"/>
      <c r="B1280" s="202"/>
      <c r="C1280" s="202"/>
      <c r="D1280" s="202"/>
      <c r="E1280" s="202"/>
    </row>
    <row r="1281" spans="1:5" ht="15" customHeight="1" x14ac:dyDescent="0.2">
      <c r="A1281" s="202"/>
      <c r="B1281" s="202"/>
      <c r="C1281" s="202"/>
      <c r="D1281" s="202"/>
      <c r="E1281" s="202"/>
    </row>
    <row r="1282" spans="1:5" ht="15" customHeight="1" x14ac:dyDescent="0.2">
      <c r="A1282" s="202"/>
      <c r="B1282" s="202"/>
      <c r="C1282" s="202"/>
      <c r="D1282" s="202"/>
      <c r="E1282" s="202"/>
    </row>
    <row r="1283" spans="1:5" ht="15" customHeight="1" x14ac:dyDescent="0.2">
      <c r="A1283" s="202"/>
      <c r="B1283" s="202"/>
      <c r="C1283" s="202"/>
      <c r="D1283" s="202"/>
      <c r="E1283" s="202"/>
    </row>
    <row r="1284" spans="1:5" ht="15" customHeight="1" x14ac:dyDescent="0.2">
      <c r="A1284" s="202"/>
      <c r="B1284" s="202"/>
      <c r="C1284" s="202"/>
      <c r="D1284" s="202"/>
      <c r="E1284" s="202"/>
    </row>
    <row r="1285" spans="1:5" ht="15" customHeight="1" x14ac:dyDescent="0.2">
      <c r="A1285" s="202"/>
      <c r="B1285" s="202"/>
      <c r="C1285" s="202"/>
      <c r="D1285" s="202"/>
      <c r="E1285" s="202"/>
    </row>
    <row r="1286" spans="1:5" ht="15" customHeight="1" x14ac:dyDescent="0.2"/>
    <row r="1287" spans="1:5" ht="15" customHeight="1" x14ac:dyDescent="0.25">
      <c r="A1287" s="40" t="s">
        <v>16</v>
      </c>
      <c r="B1287" s="41"/>
      <c r="C1287" s="41"/>
      <c r="D1287" s="41"/>
      <c r="E1287" s="43"/>
    </row>
    <row r="1288" spans="1:5" ht="15" customHeight="1" x14ac:dyDescent="0.2">
      <c r="A1288" s="42" t="s">
        <v>111</v>
      </c>
      <c r="B1288" s="122"/>
      <c r="C1288" s="122"/>
      <c r="D1288" s="122"/>
      <c r="E1288" s="43" t="s">
        <v>112</v>
      </c>
    </row>
    <row r="1289" spans="1:5" ht="15" customHeight="1" x14ac:dyDescent="0.2"/>
    <row r="1290" spans="1:5" ht="15" customHeight="1" x14ac:dyDescent="0.2">
      <c r="B1290" s="65" t="s">
        <v>67</v>
      </c>
      <c r="C1290" s="46" t="s">
        <v>49</v>
      </c>
      <c r="D1290" s="123" t="s">
        <v>50</v>
      </c>
      <c r="E1290" s="48" t="s">
        <v>51</v>
      </c>
    </row>
    <row r="1291" spans="1:5" ht="15" customHeight="1" x14ac:dyDescent="0.2">
      <c r="B1291" s="144">
        <v>307</v>
      </c>
      <c r="C1291" s="68"/>
      <c r="D1291" s="96" t="s">
        <v>113</v>
      </c>
      <c r="E1291" s="90">
        <v>-363000</v>
      </c>
    </row>
    <row r="1292" spans="1:5" ht="15" customHeight="1" x14ac:dyDescent="0.2">
      <c r="B1292" s="144">
        <v>303</v>
      </c>
      <c r="C1292" s="68"/>
      <c r="D1292" s="96" t="s">
        <v>113</v>
      </c>
      <c r="E1292" s="90">
        <v>363000</v>
      </c>
    </row>
    <row r="1293" spans="1:5" ht="15" customHeight="1" x14ac:dyDescent="0.2">
      <c r="B1293" s="125"/>
      <c r="C1293" s="55" t="s">
        <v>53</v>
      </c>
      <c r="D1293" s="120"/>
      <c r="E1293" s="73">
        <f>SUM(E1291:E1292)</f>
        <v>0</v>
      </c>
    </row>
    <row r="1294" spans="1:5" ht="15" customHeight="1" x14ac:dyDescent="0.2"/>
    <row r="1295" spans="1:5" ht="15" customHeight="1" x14ac:dyDescent="0.2"/>
    <row r="1296" spans="1:5" ht="15" customHeight="1" x14ac:dyDescent="0.2"/>
    <row r="1297" spans="1:5" ht="15" customHeight="1" x14ac:dyDescent="0.2"/>
    <row r="1298" spans="1:5" ht="15" customHeight="1" x14ac:dyDescent="0.2"/>
    <row r="1299" spans="1:5" ht="15" customHeight="1" x14ac:dyDescent="0.2"/>
    <row r="1300" spans="1:5" ht="15" customHeight="1" x14ac:dyDescent="0.2"/>
    <row r="1301" spans="1:5" ht="15" customHeight="1" x14ac:dyDescent="0.25">
      <c r="A1301" s="38" t="s">
        <v>180</v>
      </c>
    </row>
    <row r="1302" spans="1:5" ht="15" customHeight="1" x14ac:dyDescent="0.2">
      <c r="A1302" s="201" t="s">
        <v>45</v>
      </c>
      <c r="B1302" s="201"/>
      <c r="C1302" s="201"/>
      <c r="D1302" s="201"/>
      <c r="E1302" s="201"/>
    </row>
    <row r="1303" spans="1:5" ht="15" customHeight="1" x14ac:dyDescent="0.2">
      <c r="A1303" s="201" t="s">
        <v>181</v>
      </c>
      <c r="B1303" s="201"/>
      <c r="C1303" s="201"/>
      <c r="D1303" s="201"/>
      <c r="E1303" s="201"/>
    </row>
    <row r="1304" spans="1:5" ht="15" customHeight="1" x14ac:dyDescent="0.2">
      <c r="A1304" s="202" t="s">
        <v>182</v>
      </c>
      <c r="B1304" s="202"/>
      <c r="C1304" s="202"/>
      <c r="D1304" s="202"/>
      <c r="E1304" s="202"/>
    </row>
    <row r="1305" spans="1:5" ht="15" customHeight="1" x14ac:dyDescent="0.2">
      <c r="A1305" s="202"/>
      <c r="B1305" s="202"/>
      <c r="C1305" s="202"/>
      <c r="D1305" s="202"/>
      <c r="E1305" s="202"/>
    </row>
    <row r="1306" spans="1:5" ht="15" customHeight="1" x14ac:dyDescent="0.2">
      <c r="A1306" s="202"/>
      <c r="B1306" s="202"/>
      <c r="C1306" s="202"/>
      <c r="D1306" s="202"/>
      <c r="E1306" s="202"/>
    </row>
    <row r="1307" spans="1:5" ht="15" customHeight="1" x14ac:dyDescent="0.2">
      <c r="A1307" s="202"/>
      <c r="B1307" s="202"/>
      <c r="C1307" s="202"/>
      <c r="D1307" s="202"/>
      <c r="E1307" s="202"/>
    </row>
    <row r="1308" spans="1:5" ht="15" customHeight="1" x14ac:dyDescent="0.2">
      <c r="A1308" s="202"/>
      <c r="B1308" s="202"/>
      <c r="C1308" s="202"/>
      <c r="D1308" s="202"/>
      <c r="E1308" s="202"/>
    </row>
    <row r="1309" spans="1:5" ht="15" customHeight="1" x14ac:dyDescent="0.2">
      <c r="A1309" s="115"/>
      <c r="B1309" s="115"/>
      <c r="C1309" s="115"/>
      <c r="D1309" s="115"/>
      <c r="E1309" s="115"/>
    </row>
    <row r="1310" spans="1:5" ht="15" customHeight="1" x14ac:dyDescent="0.25">
      <c r="A1310" s="40" t="s">
        <v>1</v>
      </c>
      <c r="B1310" s="41"/>
      <c r="C1310" s="41"/>
      <c r="D1310" s="41"/>
      <c r="E1310" s="41"/>
    </row>
    <row r="1311" spans="1:5" ht="15" customHeight="1" x14ac:dyDescent="0.2">
      <c r="A1311" s="42" t="s">
        <v>47</v>
      </c>
      <c r="B1311" s="41"/>
      <c r="C1311" s="41"/>
      <c r="D1311" s="41"/>
      <c r="E1311" s="83" t="s">
        <v>48</v>
      </c>
    </row>
    <row r="1312" spans="1:5" ht="15" customHeight="1" x14ac:dyDescent="0.25">
      <c r="B1312" s="40"/>
      <c r="C1312" s="41"/>
      <c r="D1312" s="41"/>
      <c r="E1312" s="44"/>
    </row>
    <row r="1313" spans="1:5" ht="15" customHeight="1" x14ac:dyDescent="0.2">
      <c r="B1313" s="46" t="s">
        <v>67</v>
      </c>
      <c r="C1313" s="46" t="s">
        <v>49</v>
      </c>
      <c r="D1313" s="47" t="s">
        <v>50</v>
      </c>
      <c r="E1313" s="48" t="s">
        <v>51</v>
      </c>
    </row>
    <row r="1314" spans="1:5" ht="15" customHeight="1" x14ac:dyDescent="0.2">
      <c r="B1314" s="155">
        <v>98074</v>
      </c>
      <c r="C1314" s="100"/>
      <c r="D1314" s="156" t="s">
        <v>183</v>
      </c>
      <c r="E1314" s="117">
        <v>15000</v>
      </c>
    </row>
    <row r="1315" spans="1:5" ht="15" customHeight="1" x14ac:dyDescent="0.2">
      <c r="B1315" s="157"/>
      <c r="C1315" s="55" t="s">
        <v>53</v>
      </c>
      <c r="D1315" s="56"/>
      <c r="E1315" s="57">
        <f>SUM(E1314:E1314)</f>
        <v>15000</v>
      </c>
    </row>
    <row r="1316" spans="1:5" ht="15" customHeight="1" x14ac:dyDescent="0.2">
      <c r="A1316" s="43"/>
      <c r="B1316" s="43"/>
      <c r="C1316" s="43"/>
      <c r="D1316" s="43"/>
    </row>
    <row r="1317" spans="1:5" ht="15" customHeight="1" x14ac:dyDescent="0.25">
      <c r="A1317" s="58" t="s">
        <v>16</v>
      </c>
      <c r="B1317" s="60"/>
      <c r="C1317" s="60"/>
      <c r="D1317" s="60"/>
      <c r="E1317" s="60"/>
    </row>
    <row r="1318" spans="1:5" ht="15" customHeight="1" x14ac:dyDescent="0.2">
      <c r="A1318" s="61" t="s">
        <v>184</v>
      </c>
      <c r="B1318" s="95"/>
      <c r="C1318" s="95"/>
      <c r="D1318" s="95"/>
      <c r="E1318" s="95" t="s">
        <v>185</v>
      </c>
    </row>
    <row r="1319" spans="1:5" ht="15" customHeight="1" x14ac:dyDescent="0.2">
      <c r="A1319" s="62"/>
      <c r="B1319" s="110"/>
      <c r="C1319" s="60"/>
      <c r="D1319" s="95"/>
      <c r="E1319" s="111"/>
    </row>
    <row r="1320" spans="1:5" ht="15" customHeight="1" x14ac:dyDescent="0.2">
      <c r="B1320" s="64"/>
      <c r="C1320" s="65" t="s">
        <v>49</v>
      </c>
      <c r="D1320" s="66" t="s">
        <v>54</v>
      </c>
      <c r="E1320" s="136" t="s">
        <v>51</v>
      </c>
    </row>
    <row r="1321" spans="1:5" ht="15" customHeight="1" x14ac:dyDescent="0.2">
      <c r="B1321" s="158"/>
      <c r="C1321" s="68">
        <v>6115</v>
      </c>
      <c r="D1321" s="126" t="s">
        <v>61</v>
      </c>
      <c r="E1321" s="134">
        <v>15000</v>
      </c>
    </row>
    <row r="1322" spans="1:5" ht="15" customHeight="1" x14ac:dyDescent="0.2">
      <c r="B1322" s="158"/>
      <c r="C1322" s="71" t="s">
        <v>53</v>
      </c>
      <c r="D1322" s="72"/>
      <c r="E1322" s="114">
        <f>SUM(E1321:E1321)</f>
        <v>15000</v>
      </c>
    </row>
    <row r="1323" spans="1:5" ht="15" customHeight="1" x14ac:dyDescent="0.2"/>
    <row r="1324" spans="1:5" ht="15" customHeight="1" x14ac:dyDescent="0.2"/>
    <row r="1325" spans="1:5" ht="15" customHeight="1" x14ac:dyDescent="0.25">
      <c r="A1325" s="38" t="s">
        <v>186</v>
      </c>
    </row>
    <row r="1326" spans="1:5" ht="15" customHeight="1" x14ac:dyDescent="0.2">
      <c r="A1326" s="201" t="s">
        <v>45</v>
      </c>
      <c r="B1326" s="201"/>
      <c r="C1326" s="201"/>
      <c r="D1326" s="201"/>
      <c r="E1326" s="201"/>
    </row>
    <row r="1327" spans="1:5" ht="15" customHeight="1" x14ac:dyDescent="0.2">
      <c r="A1327" s="202" t="s">
        <v>584</v>
      </c>
      <c r="B1327" s="202"/>
      <c r="C1327" s="202"/>
      <c r="D1327" s="202"/>
      <c r="E1327" s="202"/>
    </row>
    <row r="1328" spans="1:5" ht="15" customHeight="1" x14ac:dyDescent="0.2">
      <c r="A1328" s="202"/>
      <c r="B1328" s="202"/>
      <c r="C1328" s="202"/>
      <c r="D1328" s="202"/>
      <c r="E1328" s="202"/>
    </row>
    <row r="1329" spans="1:5" ht="15" customHeight="1" x14ac:dyDescent="0.2">
      <c r="A1329" s="202"/>
      <c r="B1329" s="202"/>
      <c r="C1329" s="202"/>
      <c r="D1329" s="202"/>
      <c r="E1329" s="202"/>
    </row>
    <row r="1330" spans="1:5" ht="15" customHeight="1" x14ac:dyDescent="0.2">
      <c r="A1330" s="202"/>
      <c r="B1330" s="202"/>
      <c r="C1330" s="202"/>
      <c r="D1330" s="202"/>
      <c r="E1330" s="202"/>
    </row>
    <row r="1331" spans="1:5" ht="15" customHeight="1" x14ac:dyDescent="0.2">
      <c r="A1331" s="202"/>
      <c r="B1331" s="202"/>
      <c r="C1331" s="202"/>
      <c r="D1331" s="202"/>
      <c r="E1331" s="202"/>
    </row>
    <row r="1332" spans="1:5" ht="15" customHeight="1" x14ac:dyDescent="0.2">
      <c r="A1332" s="202"/>
      <c r="B1332" s="202"/>
      <c r="C1332" s="202"/>
      <c r="D1332" s="202"/>
      <c r="E1332" s="202"/>
    </row>
    <row r="1333" spans="1:5" ht="15" customHeight="1" x14ac:dyDescent="0.2">
      <c r="A1333" s="202"/>
      <c r="B1333" s="202"/>
      <c r="C1333" s="202"/>
      <c r="D1333" s="202"/>
      <c r="E1333" s="202"/>
    </row>
    <row r="1334" spans="1:5" ht="15" customHeight="1" x14ac:dyDescent="0.2">
      <c r="A1334" s="202"/>
      <c r="B1334" s="202"/>
      <c r="C1334" s="202"/>
      <c r="D1334" s="202"/>
      <c r="E1334" s="202"/>
    </row>
    <row r="1335" spans="1:5" ht="15" customHeight="1" x14ac:dyDescent="0.2">
      <c r="A1335" s="202"/>
      <c r="B1335" s="202"/>
      <c r="C1335" s="202"/>
      <c r="D1335" s="202"/>
      <c r="E1335" s="202"/>
    </row>
    <row r="1336" spans="1:5" ht="15" customHeight="1" x14ac:dyDescent="0.2">
      <c r="A1336" s="202"/>
      <c r="B1336" s="202"/>
      <c r="C1336" s="202"/>
      <c r="D1336" s="202"/>
      <c r="E1336" s="202"/>
    </row>
    <row r="1337" spans="1:5" ht="15" customHeight="1" x14ac:dyDescent="0.2">
      <c r="B1337" s="159"/>
    </row>
    <row r="1338" spans="1:5" ht="15" customHeight="1" x14ac:dyDescent="0.25">
      <c r="A1338" s="40" t="s">
        <v>1</v>
      </c>
      <c r="B1338" s="160"/>
      <c r="C1338" s="115"/>
      <c r="D1338" s="115"/>
      <c r="E1338" s="115"/>
    </row>
    <row r="1339" spans="1:5" ht="15" customHeight="1" x14ac:dyDescent="0.2">
      <c r="A1339" s="42" t="s">
        <v>111</v>
      </c>
      <c r="B1339" s="122"/>
      <c r="C1339" s="122"/>
      <c r="D1339" s="122"/>
      <c r="E1339" s="43" t="s">
        <v>112</v>
      </c>
    </row>
    <row r="1340" spans="1:5" ht="15" customHeight="1" x14ac:dyDescent="0.2">
      <c r="A1340" s="122"/>
      <c r="B1340" s="161"/>
      <c r="C1340" s="122"/>
      <c r="D1340" s="122"/>
      <c r="E1340" s="44"/>
    </row>
    <row r="1341" spans="1:5" ht="15" customHeight="1" x14ac:dyDescent="0.2">
      <c r="B1341" s="46" t="s">
        <v>67</v>
      </c>
      <c r="C1341" s="162" t="s">
        <v>49</v>
      </c>
      <c r="D1341" s="47" t="s">
        <v>50</v>
      </c>
      <c r="E1341" s="65" t="s">
        <v>51</v>
      </c>
    </row>
    <row r="1342" spans="1:5" ht="15" customHeight="1" x14ac:dyDescent="0.2">
      <c r="B1342" s="163">
        <v>302</v>
      </c>
      <c r="C1342" s="164">
        <v>6172</v>
      </c>
      <c r="D1342" s="101" t="s">
        <v>187</v>
      </c>
      <c r="E1342" s="165">
        <f>12497450+398521+2475849+1004370-24325</f>
        <v>16351865</v>
      </c>
    </row>
    <row r="1343" spans="1:5" ht="15" customHeight="1" x14ac:dyDescent="0.2">
      <c r="B1343" s="91"/>
      <c r="C1343" s="71" t="s">
        <v>53</v>
      </c>
      <c r="D1343" s="113"/>
      <c r="E1343" s="114">
        <f>SUM(E1342:E1342)</f>
        <v>16351865</v>
      </c>
    </row>
    <row r="1344" spans="1:5" ht="15" customHeight="1" x14ac:dyDescent="0.2">
      <c r="A1344" s="115"/>
      <c r="B1344" s="160"/>
      <c r="C1344" s="115"/>
      <c r="D1344" s="115"/>
      <c r="E1344" s="115"/>
    </row>
    <row r="1345" spans="1:7" ht="15" customHeight="1" x14ac:dyDescent="0.25">
      <c r="A1345" s="58" t="s">
        <v>16</v>
      </c>
      <c r="B1345" s="59"/>
      <c r="C1345" s="60"/>
      <c r="D1345" s="60"/>
      <c r="E1345" s="84"/>
    </row>
    <row r="1346" spans="1:7" ht="15" customHeight="1" x14ac:dyDescent="0.2">
      <c r="A1346" s="42" t="s">
        <v>111</v>
      </c>
      <c r="B1346" s="122"/>
      <c r="C1346" s="122"/>
      <c r="D1346" s="122"/>
      <c r="E1346" s="43" t="s">
        <v>112</v>
      </c>
    </row>
    <row r="1347" spans="1:7" ht="15" customHeight="1" x14ac:dyDescent="0.2">
      <c r="A1347" s="84"/>
      <c r="B1347" s="166"/>
      <c r="C1347" s="60"/>
      <c r="D1347" s="84"/>
      <c r="E1347" s="111"/>
    </row>
    <row r="1348" spans="1:7" ht="15" customHeight="1" x14ac:dyDescent="0.2">
      <c r="B1348" s="46" t="s">
        <v>67</v>
      </c>
      <c r="C1348" s="65" t="s">
        <v>49</v>
      </c>
      <c r="D1348" s="77" t="s">
        <v>50</v>
      </c>
      <c r="E1348" s="65" t="s">
        <v>51</v>
      </c>
    </row>
    <row r="1349" spans="1:7" ht="15" customHeight="1" x14ac:dyDescent="0.2">
      <c r="B1349" s="163">
        <v>302</v>
      </c>
      <c r="C1349" s="167"/>
      <c r="D1349" s="133" t="s">
        <v>113</v>
      </c>
      <c r="E1349" s="134">
        <f>12458338+352724+2475849+1004370-1580028</f>
        <v>14711253</v>
      </c>
    </row>
    <row r="1350" spans="1:7" ht="15" customHeight="1" x14ac:dyDescent="0.2">
      <c r="B1350" s="91"/>
      <c r="C1350" s="71" t="s">
        <v>53</v>
      </c>
      <c r="D1350" s="168"/>
      <c r="E1350" s="114">
        <f>SUM(E1349:E1349)</f>
        <v>14711253</v>
      </c>
    </row>
    <row r="1351" spans="1:7" ht="15" customHeight="1" x14ac:dyDescent="0.2"/>
    <row r="1352" spans="1:7" ht="15" customHeight="1" x14ac:dyDescent="0.2"/>
    <row r="1353" spans="1:7" ht="15" customHeight="1" x14ac:dyDescent="0.25">
      <c r="A1353" s="40" t="s">
        <v>16</v>
      </c>
      <c r="B1353" s="41"/>
      <c r="C1353" s="41"/>
      <c r="D1353" s="41"/>
      <c r="E1353" s="41"/>
    </row>
    <row r="1354" spans="1:7" ht="15" customHeight="1" x14ac:dyDescent="0.2">
      <c r="A1354" s="42" t="s">
        <v>47</v>
      </c>
      <c r="B1354" s="41"/>
      <c r="C1354" s="41"/>
      <c r="D1354" s="41"/>
      <c r="E1354" s="83" t="s">
        <v>48</v>
      </c>
    </row>
    <row r="1355" spans="1:7" ht="15" customHeight="1" x14ac:dyDescent="0.25">
      <c r="A1355" s="40"/>
      <c r="B1355" s="43"/>
      <c r="C1355" s="41"/>
      <c r="D1355" s="41"/>
      <c r="E1355" s="44"/>
    </row>
    <row r="1356" spans="1:7" ht="15" customHeight="1" x14ac:dyDescent="0.2">
      <c r="A1356" s="45"/>
      <c r="B1356" s="45"/>
      <c r="C1356" s="46" t="s">
        <v>49</v>
      </c>
      <c r="D1356" s="77" t="s">
        <v>54</v>
      </c>
      <c r="E1356" s="48" t="s">
        <v>51</v>
      </c>
    </row>
    <row r="1357" spans="1:7" ht="15" customHeight="1" x14ac:dyDescent="0.2">
      <c r="A1357" s="78"/>
      <c r="B1357" s="50"/>
      <c r="C1357" s="79">
        <v>6409</v>
      </c>
      <c r="D1357" s="69" t="s">
        <v>55</v>
      </c>
      <c r="E1357" s="130">
        <v>1640612</v>
      </c>
      <c r="G1357" s="149">
        <f>+E1343-E1350</f>
        <v>1640612</v>
      </c>
    </row>
    <row r="1358" spans="1:7" ht="15" customHeight="1" x14ac:dyDescent="0.2">
      <c r="A1358" s="80"/>
      <c r="B1358" s="81"/>
      <c r="C1358" s="55" t="s">
        <v>53</v>
      </c>
      <c r="D1358" s="56"/>
      <c r="E1358" s="57">
        <f>E1357</f>
        <v>1640612</v>
      </c>
    </row>
    <row r="1359" spans="1:7" ht="15" customHeight="1" x14ac:dyDescent="0.2"/>
    <row r="1360" spans="1:7" ht="15" customHeight="1" x14ac:dyDescent="0.2"/>
    <row r="1361" spans="1:5" ht="15" customHeight="1" x14ac:dyDescent="0.25">
      <c r="A1361" s="38" t="s">
        <v>188</v>
      </c>
    </row>
    <row r="1362" spans="1:5" ht="15" customHeight="1" x14ac:dyDescent="0.2">
      <c r="A1362" s="201" t="s">
        <v>45</v>
      </c>
      <c r="B1362" s="201"/>
      <c r="C1362" s="201"/>
      <c r="D1362" s="201"/>
      <c r="E1362" s="201"/>
    </row>
    <row r="1363" spans="1:5" ht="15" customHeight="1" x14ac:dyDescent="0.2">
      <c r="A1363" s="201" t="s">
        <v>63</v>
      </c>
      <c r="B1363" s="201"/>
      <c r="C1363" s="201"/>
      <c r="D1363" s="201"/>
      <c r="E1363" s="201"/>
    </row>
    <row r="1364" spans="1:5" ht="15" customHeight="1" x14ac:dyDescent="0.2">
      <c r="A1364" s="202" t="s">
        <v>189</v>
      </c>
      <c r="B1364" s="202"/>
      <c r="C1364" s="202"/>
      <c r="D1364" s="202"/>
      <c r="E1364" s="202"/>
    </row>
    <row r="1365" spans="1:5" ht="15" customHeight="1" x14ac:dyDescent="0.2">
      <c r="A1365" s="202"/>
      <c r="B1365" s="202"/>
      <c r="C1365" s="202"/>
      <c r="D1365" s="202"/>
      <c r="E1365" s="202"/>
    </row>
    <row r="1366" spans="1:5" ht="15" customHeight="1" x14ac:dyDescent="0.2">
      <c r="A1366" s="202"/>
      <c r="B1366" s="202"/>
      <c r="C1366" s="202"/>
      <c r="D1366" s="202"/>
      <c r="E1366" s="202"/>
    </row>
    <row r="1367" spans="1:5" ht="15" customHeight="1" x14ac:dyDescent="0.2">
      <c r="A1367" s="202"/>
      <c r="B1367" s="202"/>
      <c r="C1367" s="202"/>
      <c r="D1367" s="202"/>
      <c r="E1367" s="202"/>
    </row>
    <row r="1368" spans="1:5" ht="15" customHeight="1" x14ac:dyDescent="0.2">
      <c r="A1368" s="202"/>
      <c r="B1368" s="202"/>
      <c r="C1368" s="202"/>
      <c r="D1368" s="202"/>
      <c r="E1368" s="202"/>
    </row>
    <row r="1369" spans="1:5" ht="15" customHeight="1" x14ac:dyDescent="0.2">
      <c r="A1369" s="82"/>
      <c r="B1369" s="82"/>
      <c r="C1369" s="82"/>
      <c r="D1369" s="82"/>
      <c r="E1369" s="82"/>
    </row>
    <row r="1370" spans="1:5" ht="15" customHeight="1" x14ac:dyDescent="0.25">
      <c r="A1370" s="58" t="s">
        <v>1</v>
      </c>
      <c r="B1370" s="60"/>
      <c r="C1370" s="60"/>
      <c r="D1370" s="60"/>
      <c r="E1370" s="60"/>
    </row>
    <row r="1371" spans="1:5" ht="15" customHeight="1" x14ac:dyDescent="0.2">
      <c r="A1371" s="61" t="s">
        <v>65</v>
      </c>
      <c r="B1371" s="41"/>
      <c r="C1371" s="41"/>
      <c r="D1371" s="41"/>
      <c r="E1371" s="83" t="s">
        <v>66</v>
      </c>
    </row>
    <row r="1372" spans="1:5" ht="15" customHeight="1" x14ac:dyDescent="0.25">
      <c r="A1372" s="84"/>
      <c r="B1372" s="58"/>
      <c r="C1372" s="60"/>
      <c r="D1372" s="60"/>
      <c r="E1372" s="85"/>
    </row>
    <row r="1373" spans="1:5" ht="15" customHeight="1" x14ac:dyDescent="0.2">
      <c r="B1373" s="65" t="s">
        <v>67</v>
      </c>
      <c r="C1373" s="65" t="s">
        <v>49</v>
      </c>
      <c r="D1373" s="86" t="s">
        <v>50</v>
      </c>
      <c r="E1373" s="65" t="s">
        <v>51</v>
      </c>
    </row>
    <row r="1374" spans="1:5" ht="15" customHeight="1" x14ac:dyDescent="0.2">
      <c r="B1374" s="169">
        <v>33065</v>
      </c>
      <c r="C1374" s="88"/>
      <c r="D1374" s="89" t="s">
        <v>68</v>
      </c>
      <c r="E1374" s="90">
        <v>490080</v>
      </c>
    </row>
    <row r="1375" spans="1:5" ht="15" customHeight="1" x14ac:dyDescent="0.2">
      <c r="B1375" s="91"/>
      <c r="C1375" s="71" t="s">
        <v>53</v>
      </c>
      <c r="D1375" s="92"/>
      <c r="E1375" s="93">
        <f>SUM(E1374:E1374)</f>
        <v>490080</v>
      </c>
    </row>
    <row r="1376" spans="1:5" ht="15" customHeight="1" x14ac:dyDescent="0.25">
      <c r="A1376" s="94"/>
      <c r="B1376" s="95"/>
      <c r="C1376" s="95"/>
      <c r="D1376" s="95"/>
      <c r="E1376" s="95"/>
    </row>
    <row r="1377" spans="1:5" ht="15" customHeight="1" x14ac:dyDescent="0.25">
      <c r="A1377" s="58" t="s">
        <v>16</v>
      </c>
      <c r="B1377" s="60"/>
      <c r="C1377" s="60"/>
      <c r="D1377" s="60"/>
      <c r="E1377" s="84"/>
    </row>
    <row r="1378" spans="1:5" ht="15" customHeight="1" x14ac:dyDescent="0.2">
      <c r="A1378" s="61" t="s">
        <v>65</v>
      </c>
      <c r="B1378" s="41"/>
      <c r="C1378" s="41"/>
      <c r="D1378" s="41"/>
      <c r="E1378" s="83" t="s">
        <v>66</v>
      </c>
    </row>
    <row r="1379" spans="1:5" ht="15" customHeight="1" x14ac:dyDescent="0.25">
      <c r="A1379" s="84"/>
      <c r="B1379" s="58"/>
      <c r="C1379" s="60"/>
      <c r="D1379" s="60"/>
      <c r="E1379" s="85"/>
    </row>
    <row r="1380" spans="1:5" ht="15" customHeight="1" x14ac:dyDescent="0.2">
      <c r="B1380" s="65" t="s">
        <v>67</v>
      </c>
      <c r="C1380" s="65" t="s">
        <v>49</v>
      </c>
      <c r="D1380" s="86" t="s">
        <v>50</v>
      </c>
      <c r="E1380" s="65" t="s">
        <v>51</v>
      </c>
    </row>
    <row r="1381" spans="1:5" ht="15" customHeight="1" x14ac:dyDescent="0.2">
      <c r="B1381" s="169">
        <v>33065</v>
      </c>
      <c r="C1381" s="88"/>
      <c r="D1381" s="133" t="s">
        <v>69</v>
      </c>
      <c r="E1381" s="90">
        <v>318400</v>
      </c>
    </row>
    <row r="1382" spans="1:5" ht="15" customHeight="1" x14ac:dyDescent="0.2">
      <c r="B1382" s="91"/>
      <c r="C1382" s="71" t="s">
        <v>53</v>
      </c>
      <c r="D1382" s="92"/>
      <c r="E1382" s="93">
        <f>SUM(E1381:E1381)</f>
        <v>318400</v>
      </c>
    </row>
    <row r="1383" spans="1:5" ht="15" customHeight="1" x14ac:dyDescent="0.2">
      <c r="B1383" s="95"/>
      <c r="C1383" s="95"/>
      <c r="D1383" s="95"/>
      <c r="E1383" s="95"/>
    </row>
    <row r="1384" spans="1:5" ht="15" customHeight="1" x14ac:dyDescent="0.2">
      <c r="B1384" s="95"/>
      <c r="C1384" s="65" t="s">
        <v>49</v>
      </c>
      <c r="D1384" s="86" t="s">
        <v>54</v>
      </c>
      <c r="E1384" s="136" t="s">
        <v>51</v>
      </c>
    </row>
    <row r="1385" spans="1:5" ht="15" customHeight="1" x14ac:dyDescent="0.2">
      <c r="B1385" s="95"/>
      <c r="C1385" s="167">
        <v>3113</v>
      </c>
      <c r="D1385" s="133" t="s">
        <v>122</v>
      </c>
      <c r="E1385" s="140">
        <v>171680</v>
      </c>
    </row>
    <row r="1386" spans="1:5" ht="15" customHeight="1" x14ac:dyDescent="0.2">
      <c r="B1386" s="95"/>
      <c r="C1386" s="71" t="s">
        <v>53</v>
      </c>
      <c r="D1386" s="92"/>
      <c r="E1386" s="93">
        <f>SUM(E1385:E1385)</f>
        <v>171680</v>
      </c>
    </row>
    <row r="1387" spans="1:5" ht="15" customHeight="1" x14ac:dyDescent="0.2"/>
    <row r="1388" spans="1:5" ht="15" customHeight="1" x14ac:dyDescent="0.2"/>
    <row r="1389" spans="1:5" ht="15" customHeight="1" x14ac:dyDescent="0.25">
      <c r="A1389" s="38" t="s">
        <v>190</v>
      </c>
    </row>
    <row r="1390" spans="1:5" ht="15" customHeight="1" x14ac:dyDescent="0.2">
      <c r="A1390" s="201" t="s">
        <v>45</v>
      </c>
      <c r="B1390" s="201"/>
      <c r="C1390" s="201"/>
      <c r="D1390" s="201"/>
      <c r="E1390" s="201"/>
    </row>
    <row r="1391" spans="1:5" ht="15" customHeight="1" x14ac:dyDescent="0.2">
      <c r="A1391" s="201" t="s">
        <v>181</v>
      </c>
      <c r="B1391" s="201"/>
      <c r="C1391" s="201"/>
      <c r="D1391" s="201"/>
      <c r="E1391" s="201"/>
    </row>
    <row r="1392" spans="1:5" ht="15" customHeight="1" x14ac:dyDescent="0.2">
      <c r="A1392" s="202" t="s">
        <v>191</v>
      </c>
      <c r="B1392" s="202"/>
      <c r="C1392" s="202"/>
      <c r="D1392" s="202"/>
      <c r="E1392" s="202"/>
    </row>
    <row r="1393" spans="1:5" ht="15" customHeight="1" x14ac:dyDescent="0.2">
      <c r="A1393" s="202"/>
      <c r="B1393" s="202"/>
      <c r="C1393" s="202"/>
      <c r="D1393" s="202"/>
      <c r="E1393" s="202"/>
    </row>
    <row r="1394" spans="1:5" ht="15" customHeight="1" x14ac:dyDescent="0.2">
      <c r="A1394" s="202"/>
      <c r="B1394" s="202"/>
      <c r="C1394" s="202"/>
      <c r="D1394" s="202"/>
      <c r="E1394" s="202"/>
    </row>
    <row r="1395" spans="1:5" ht="15" customHeight="1" x14ac:dyDescent="0.2">
      <c r="A1395" s="202"/>
      <c r="B1395" s="202"/>
      <c r="C1395" s="202"/>
      <c r="D1395" s="202"/>
      <c r="E1395" s="202"/>
    </row>
    <row r="1396" spans="1:5" ht="15" customHeight="1" x14ac:dyDescent="0.2">
      <c r="A1396" s="202"/>
      <c r="B1396" s="202"/>
      <c r="C1396" s="202"/>
      <c r="D1396" s="202"/>
      <c r="E1396" s="202"/>
    </row>
    <row r="1397" spans="1:5" ht="15" customHeight="1" x14ac:dyDescent="0.2">
      <c r="A1397" s="39"/>
      <c r="B1397" s="39"/>
      <c r="C1397" s="39"/>
      <c r="D1397" s="39"/>
      <c r="E1397" s="39"/>
    </row>
    <row r="1398" spans="1:5" ht="15" customHeight="1" x14ac:dyDescent="0.25">
      <c r="A1398" s="58" t="s">
        <v>1</v>
      </c>
      <c r="B1398" s="60"/>
      <c r="C1398" s="60"/>
      <c r="D1398" s="60"/>
      <c r="E1398" s="60"/>
    </row>
    <row r="1399" spans="1:5" ht="15" customHeight="1" x14ac:dyDescent="0.2">
      <c r="A1399" s="42" t="s">
        <v>47</v>
      </c>
      <c r="B1399" s="60"/>
      <c r="C1399" s="60"/>
      <c r="D1399" s="60"/>
      <c r="E1399" s="75" t="s">
        <v>48</v>
      </c>
    </row>
    <row r="1400" spans="1:5" ht="15" customHeight="1" x14ac:dyDescent="0.25">
      <c r="A1400" s="43"/>
      <c r="B1400" s="40"/>
      <c r="C1400" s="41"/>
      <c r="D1400" s="41"/>
      <c r="E1400" s="44"/>
    </row>
    <row r="1401" spans="1:5" ht="15" customHeight="1" x14ac:dyDescent="0.2">
      <c r="B1401" s="46" t="s">
        <v>67</v>
      </c>
      <c r="C1401" s="46" t="s">
        <v>49</v>
      </c>
      <c r="D1401" s="47" t="s">
        <v>50</v>
      </c>
      <c r="E1401" s="48" t="s">
        <v>51</v>
      </c>
    </row>
    <row r="1402" spans="1:5" ht="15" customHeight="1" x14ac:dyDescent="0.2">
      <c r="B1402" s="124">
        <v>98278</v>
      </c>
      <c r="C1402" s="170"/>
      <c r="D1402" s="89" t="s">
        <v>192</v>
      </c>
      <c r="E1402" s="90">
        <v>34272</v>
      </c>
    </row>
    <row r="1403" spans="1:5" ht="15" customHeight="1" x14ac:dyDescent="0.2">
      <c r="B1403" s="102"/>
      <c r="C1403" s="55" t="s">
        <v>53</v>
      </c>
      <c r="D1403" s="56"/>
      <c r="E1403" s="57">
        <f>SUM(E1402:E1402)</f>
        <v>34272</v>
      </c>
    </row>
    <row r="1404" spans="1:5" ht="15" customHeight="1" x14ac:dyDescent="0.25">
      <c r="A1404" s="94"/>
      <c r="B1404" s="95"/>
      <c r="C1404" s="95"/>
      <c r="D1404" s="95"/>
      <c r="E1404" s="95"/>
    </row>
    <row r="1405" spans="1:5" ht="15" customHeight="1" x14ac:dyDescent="0.25">
      <c r="A1405" s="94"/>
      <c r="B1405" s="95"/>
      <c r="C1405" s="95"/>
      <c r="D1405" s="95"/>
      <c r="E1405" s="95"/>
    </row>
    <row r="1406" spans="1:5" ht="15" customHeight="1" x14ac:dyDescent="0.25">
      <c r="A1406" s="58" t="s">
        <v>16</v>
      </c>
      <c r="B1406" s="60"/>
      <c r="C1406" s="60"/>
    </row>
    <row r="1407" spans="1:5" ht="15" customHeight="1" x14ac:dyDescent="0.2">
      <c r="A1407" s="42" t="s">
        <v>193</v>
      </c>
      <c r="B1407" s="41"/>
      <c r="C1407" s="41"/>
      <c r="D1407" s="41"/>
      <c r="E1407" s="83" t="s">
        <v>194</v>
      </c>
    </row>
    <row r="1408" spans="1:5" ht="15" customHeight="1" x14ac:dyDescent="0.2">
      <c r="A1408" s="62"/>
      <c r="B1408" s="110"/>
      <c r="C1408" s="60"/>
      <c r="D1408" s="95"/>
      <c r="E1408" s="111"/>
    </row>
    <row r="1409" spans="1:5" ht="15" customHeight="1" x14ac:dyDescent="0.2">
      <c r="C1409" s="65" t="s">
        <v>49</v>
      </c>
      <c r="D1409" s="66" t="s">
        <v>54</v>
      </c>
      <c r="E1409" s="48" t="s">
        <v>51</v>
      </c>
    </row>
    <row r="1410" spans="1:5" ht="15" customHeight="1" x14ac:dyDescent="0.2">
      <c r="C1410" s="68">
        <v>3769</v>
      </c>
      <c r="D1410" s="69" t="s">
        <v>195</v>
      </c>
      <c r="E1410" s="90">
        <v>34272</v>
      </c>
    </row>
    <row r="1411" spans="1:5" ht="15" customHeight="1" x14ac:dyDescent="0.2">
      <c r="C1411" s="71" t="s">
        <v>53</v>
      </c>
      <c r="D1411" s="113"/>
      <c r="E1411" s="114">
        <f>SUM(E1410:E1410)</f>
        <v>34272</v>
      </c>
    </row>
    <row r="1412" spans="1:5" ht="15" customHeight="1" x14ac:dyDescent="0.2"/>
    <row r="1413" spans="1:5" ht="15" customHeight="1" x14ac:dyDescent="0.2"/>
    <row r="1414" spans="1:5" ht="15" customHeight="1" x14ac:dyDescent="0.25">
      <c r="A1414" s="38" t="s">
        <v>196</v>
      </c>
    </row>
    <row r="1415" spans="1:5" ht="15" customHeight="1" x14ac:dyDescent="0.2">
      <c r="A1415" s="201" t="s">
        <v>45</v>
      </c>
      <c r="B1415" s="201"/>
      <c r="C1415" s="201"/>
      <c r="D1415" s="201"/>
      <c r="E1415" s="201"/>
    </row>
    <row r="1416" spans="1:5" ht="15" customHeight="1" x14ac:dyDescent="0.2">
      <c r="A1416" s="201" t="s">
        <v>181</v>
      </c>
      <c r="B1416" s="201"/>
      <c r="C1416" s="201"/>
      <c r="D1416" s="201"/>
      <c r="E1416" s="201"/>
    </row>
    <row r="1417" spans="1:5" ht="15" customHeight="1" x14ac:dyDescent="0.2">
      <c r="A1417" s="202" t="s">
        <v>197</v>
      </c>
      <c r="B1417" s="202"/>
      <c r="C1417" s="202"/>
      <c r="D1417" s="202"/>
      <c r="E1417" s="202"/>
    </row>
    <row r="1418" spans="1:5" ht="15" customHeight="1" x14ac:dyDescent="0.2">
      <c r="A1418" s="202"/>
      <c r="B1418" s="202"/>
      <c r="C1418" s="202"/>
      <c r="D1418" s="202"/>
      <c r="E1418" s="202"/>
    </row>
    <row r="1419" spans="1:5" ht="15" customHeight="1" x14ac:dyDescent="0.2">
      <c r="A1419" s="202"/>
      <c r="B1419" s="202"/>
      <c r="C1419" s="202"/>
      <c r="D1419" s="202"/>
      <c r="E1419" s="202"/>
    </row>
    <row r="1420" spans="1:5" ht="15" customHeight="1" x14ac:dyDescent="0.2">
      <c r="A1420" s="202"/>
      <c r="B1420" s="202"/>
      <c r="C1420" s="202"/>
      <c r="D1420" s="202"/>
      <c r="E1420" s="202"/>
    </row>
    <row r="1421" spans="1:5" ht="15" customHeight="1" x14ac:dyDescent="0.2">
      <c r="A1421" s="202"/>
      <c r="B1421" s="202"/>
      <c r="C1421" s="202"/>
      <c r="D1421" s="202"/>
      <c r="E1421" s="202"/>
    </row>
    <row r="1422" spans="1:5" ht="15" customHeight="1" x14ac:dyDescent="0.2">
      <c r="A1422" s="39"/>
      <c r="B1422" s="39"/>
      <c r="C1422" s="39"/>
      <c r="D1422" s="39"/>
      <c r="E1422" s="39"/>
    </row>
    <row r="1423" spans="1:5" ht="15" customHeight="1" x14ac:dyDescent="0.25">
      <c r="A1423" s="58" t="s">
        <v>1</v>
      </c>
      <c r="B1423" s="60"/>
      <c r="C1423" s="60"/>
      <c r="D1423" s="60"/>
      <c r="E1423" s="60"/>
    </row>
    <row r="1424" spans="1:5" ht="15" customHeight="1" x14ac:dyDescent="0.2">
      <c r="A1424" s="42" t="s">
        <v>47</v>
      </c>
      <c r="B1424" s="60"/>
      <c r="C1424" s="60"/>
      <c r="D1424" s="60"/>
      <c r="E1424" s="75" t="s">
        <v>48</v>
      </c>
    </row>
    <row r="1425" spans="1:5" ht="15" customHeight="1" x14ac:dyDescent="0.25">
      <c r="A1425" s="43"/>
      <c r="B1425" s="40"/>
      <c r="C1425" s="41"/>
      <c r="D1425" s="41"/>
      <c r="E1425" s="44"/>
    </row>
    <row r="1426" spans="1:5" ht="15" customHeight="1" x14ac:dyDescent="0.2">
      <c r="B1426" s="46" t="s">
        <v>67</v>
      </c>
      <c r="C1426" s="46" t="s">
        <v>49</v>
      </c>
      <c r="D1426" s="47" t="s">
        <v>50</v>
      </c>
      <c r="E1426" s="48" t="s">
        <v>51</v>
      </c>
    </row>
    <row r="1427" spans="1:5" ht="15" customHeight="1" x14ac:dyDescent="0.2">
      <c r="B1427" s="124">
        <v>98278</v>
      </c>
      <c r="C1427" s="170"/>
      <c r="D1427" s="89" t="s">
        <v>192</v>
      </c>
      <c r="E1427" s="90">
        <v>1148855</v>
      </c>
    </row>
    <row r="1428" spans="1:5" ht="15" customHeight="1" x14ac:dyDescent="0.2">
      <c r="B1428" s="102"/>
      <c r="C1428" s="55" t="s">
        <v>53</v>
      </c>
      <c r="D1428" s="56"/>
      <c r="E1428" s="57">
        <f>SUM(E1427:E1427)</f>
        <v>1148855</v>
      </c>
    </row>
    <row r="1429" spans="1:5" ht="15" customHeight="1" x14ac:dyDescent="0.25">
      <c r="A1429" s="94"/>
      <c r="B1429" s="95"/>
      <c r="C1429" s="95"/>
      <c r="D1429" s="95"/>
      <c r="E1429" s="95"/>
    </row>
    <row r="1430" spans="1:5" ht="15" customHeight="1" x14ac:dyDescent="0.25">
      <c r="A1430" s="58" t="s">
        <v>16</v>
      </c>
      <c r="B1430" s="60"/>
      <c r="C1430" s="60"/>
    </row>
    <row r="1431" spans="1:5" ht="15" customHeight="1" x14ac:dyDescent="0.2">
      <c r="A1431" s="42" t="s">
        <v>193</v>
      </c>
      <c r="B1431" s="41"/>
      <c r="C1431" s="41"/>
      <c r="D1431" s="41"/>
      <c r="E1431" s="83" t="s">
        <v>194</v>
      </c>
    </row>
    <row r="1432" spans="1:5" ht="15" customHeight="1" x14ac:dyDescent="0.2">
      <c r="A1432" s="62"/>
      <c r="B1432" s="110"/>
      <c r="C1432" s="60"/>
      <c r="D1432" s="95"/>
      <c r="E1432" s="111"/>
    </row>
    <row r="1433" spans="1:5" ht="15" customHeight="1" x14ac:dyDescent="0.2">
      <c r="C1433" s="65" t="s">
        <v>49</v>
      </c>
      <c r="D1433" s="66" t="s">
        <v>54</v>
      </c>
      <c r="E1433" s="48" t="s">
        <v>51</v>
      </c>
    </row>
    <row r="1434" spans="1:5" ht="15" customHeight="1" x14ac:dyDescent="0.2">
      <c r="C1434" s="68">
        <v>3769</v>
      </c>
      <c r="D1434" s="69" t="s">
        <v>195</v>
      </c>
      <c r="E1434" s="90">
        <v>1148855</v>
      </c>
    </row>
    <row r="1435" spans="1:5" ht="15" customHeight="1" x14ac:dyDescent="0.2">
      <c r="C1435" s="71" t="s">
        <v>53</v>
      </c>
      <c r="D1435" s="113"/>
      <c r="E1435" s="114">
        <f>SUM(E1434:E1434)</f>
        <v>1148855</v>
      </c>
    </row>
    <row r="1436" spans="1:5" ht="15" customHeight="1" x14ac:dyDescent="0.2"/>
    <row r="1437" spans="1:5" ht="15" customHeight="1" x14ac:dyDescent="0.2"/>
    <row r="1438" spans="1:5" ht="15" customHeight="1" x14ac:dyDescent="0.25">
      <c r="A1438" s="38" t="s">
        <v>198</v>
      </c>
    </row>
    <row r="1439" spans="1:5" ht="15" customHeight="1" x14ac:dyDescent="0.2">
      <c r="A1439" s="204" t="s">
        <v>159</v>
      </c>
      <c r="B1439" s="204"/>
      <c r="C1439" s="204"/>
      <c r="D1439" s="204"/>
      <c r="E1439" s="204"/>
    </row>
    <row r="1440" spans="1:5" ht="15" customHeight="1" x14ac:dyDescent="0.2">
      <c r="A1440" s="204"/>
      <c r="B1440" s="204"/>
      <c r="C1440" s="204"/>
      <c r="D1440" s="204"/>
      <c r="E1440" s="204"/>
    </row>
    <row r="1441" spans="1:5" ht="15" customHeight="1" x14ac:dyDescent="0.2">
      <c r="A1441" s="202" t="s">
        <v>199</v>
      </c>
      <c r="B1441" s="202"/>
      <c r="C1441" s="202"/>
      <c r="D1441" s="202"/>
      <c r="E1441" s="202"/>
    </row>
    <row r="1442" spans="1:5" ht="15" customHeight="1" x14ac:dyDescent="0.2">
      <c r="A1442" s="202"/>
      <c r="B1442" s="202"/>
      <c r="C1442" s="202"/>
      <c r="D1442" s="202"/>
      <c r="E1442" s="202"/>
    </row>
    <row r="1443" spans="1:5" ht="15" customHeight="1" x14ac:dyDescent="0.2">
      <c r="A1443" s="202"/>
      <c r="B1443" s="202"/>
      <c r="C1443" s="202"/>
      <c r="D1443" s="202"/>
      <c r="E1443" s="202"/>
    </row>
    <row r="1444" spans="1:5" ht="15" customHeight="1" x14ac:dyDescent="0.2">
      <c r="A1444" s="202"/>
      <c r="B1444" s="202"/>
      <c r="C1444" s="202"/>
      <c r="D1444" s="202"/>
      <c r="E1444" s="202"/>
    </row>
    <row r="1445" spans="1:5" ht="15" customHeight="1" x14ac:dyDescent="0.2">
      <c r="A1445" s="202"/>
      <c r="B1445" s="202"/>
      <c r="C1445" s="202"/>
      <c r="D1445" s="202"/>
      <c r="E1445" s="202"/>
    </row>
    <row r="1446" spans="1:5" ht="15" customHeight="1" x14ac:dyDescent="0.2">
      <c r="A1446" s="202"/>
      <c r="B1446" s="202"/>
      <c r="C1446" s="202"/>
      <c r="D1446" s="202"/>
      <c r="E1446" s="202"/>
    </row>
    <row r="1447" spans="1:5" ht="15" customHeight="1" x14ac:dyDescent="0.2">
      <c r="A1447" s="202"/>
      <c r="B1447" s="202"/>
      <c r="C1447" s="202"/>
      <c r="D1447" s="202"/>
      <c r="E1447" s="202"/>
    </row>
    <row r="1448" spans="1:5" ht="15" customHeight="1" x14ac:dyDescent="0.2">
      <c r="A1448" s="41"/>
      <c r="B1448" s="142"/>
      <c r="C1448" s="146"/>
      <c r="E1448" s="150"/>
    </row>
    <row r="1449" spans="1:5" ht="15" customHeight="1" x14ac:dyDescent="0.25">
      <c r="A1449" s="58" t="s">
        <v>16</v>
      </c>
      <c r="B1449" s="60"/>
      <c r="C1449" s="60"/>
      <c r="D1449" s="43"/>
      <c r="E1449" s="43"/>
    </row>
    <row r="1450" spans="1:5" ht="15" customHeight="1" x14ac:dyDescent="0.2">
      <c r="A1450" s="61" t="s">
        <v>80</v>
      </c>
      <c r="B1450" s="60"/>
      <c r="C1450" s="60"/>
      <c r="D1450" s="60"/>
      <c r="E1450" s="75" t="s">
        <v>92</v>
      </c>
    </row>
    <row r="1451" spans="1:5" ht="15" customHeight="1" x14ac:dyDescent="0.25">
      <c r="A1451" s="151"/>
      <c r="B1451" s="152"/>
      <c r="C1451" s="60"/>
      <c r="D1451" s="62"/>
      <c r="E1451" s="111"/>
    </row>
    <row r="1452" spans="1:5" ht="15" customHeight="1" x14ac:dyDescent="0.2">
      <c r="A1452" s="64"/>
      <c r="B1452" s="45"/>
      <c r="C1452" s="65" t="s">
        <v>49</v>
      </c>
      <c r="D1452" s="77" t="s">
        <v>54</v>
      </c>
      <c r="E1452" s="48" t="s">
        <v>51</v>
      </c>
    </row>
    <row r="1453" spans="1:5" ht="15" customHeight="1" x14ac:dyDescent="0.2">
      <c r="A1453" s="67"/>
      <c r="B1453" s="67"/>
      <c r="C1453" s="68">
        <v>3523</v>
      </c>
      <c r="D1453" s="69" t="s">
        <v>61</v>
      </c>
      <c r="E1453" s="90">
        <v>-258000</v>
      </c>
    </row>
    <row r="1454" spans="1:5" ht="15" customHeight="1" x14ac:dyDescent="0.2">
      <c r="A1454" s="67"/>
      <c r="B1454" s="67"/>
      <c r="C1454" s="68">
        <v>3523</v>
      </c>
      <c r="D1454" s="69" t="s">
        <v>93</v>
      </c>
      <c r="E1454" s="90">
        <v>258000</v>
      </c>
    </row>
    <row r="1455" spans="1:5" ht="15" customHeight="1" x14ac:dyDescent="0.2">
      <c r="A1455" s="70"/>
      <c r="B1455" s="135"/>
      <c r="C1455" s="71" t="s">
        <v>53</v>
      </c>
      <c r="D1455" s="113"/>
      <c r="E1455" s="114">
        <f>SUM(E1453:E1454)</f>
        <v>0</v>
      </c>
    </row>
    <row r="1456" spans="1:5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</sheetData>
  <mergeCells count="111">
    <mergeCell ref="A1417:E1421"/>
    <mergeCell ref="A1439:E1440"/>
    <mergeCell ref="A1441:E1447"/>
    <mergeCell ref="A1364:E1368"/>
    <mergeCell ref="A1390:E1390"/>
    <mergeCell ref="A1391:E1391"/>
    <mergeCell ref="A1392:E1396"/>
    <mergeCell ref="A1415:E1415"/>
    <mergeCell ref="A1416:E1416"/>
    <mergeCell ref="A1303:E1303"/>
    <mergeCell ref="A1304:E1308"/>
    <mergeCell ref="A1326:E1326"/>
    <mergeCell ref="A1327:E1336"/>
    <mergeCell ref="A1362:E1362"/>
    <mergeCell ref="A1363:E1363"/>
    <mergeCell ref="A1213:E1220"/>
    <mergeCell ref="A1250:E1251"/>
    <mergeCell ref="A1252:E1257"/>
    <mergeCell ref="A1276:E1277"/>
    <mergeCell ref="A1278:E1285"/>
    <mergeCell ref="A1302:E1302"/>
    <mergeCell ref="A1148:E1148"/>
    <mergeCell ref="A1149:E1155"/>
    <mergeCell ref="A1179:E1179"/>
    <mergeCell ref="A1180:E1187"/>
    <mergeCell ref="A1211:E1211"/>
    <mergeCell ref="A1212:E1212"/>
    <mergeCell ref="A1067:E1074"/>
    <mergeCell ref="A1095:E1096"/>
    <mergeCell ref="A1097:E1104"/>
    <mergeCell ref="A1117:E1117"/>
    <mergeCell ref="A1118:E1124"/>
    <mergeCell ref="A1147:E1147"/>
    <mergeCell ref="A993:E1000"/>
    <mergeCell ref="A1012:E1013"/>
    <mergeCell ref="A1014:E1022"/>
    <mergeCell ref="A1043:E1044"/>
    <mergeCell ref="A1045:E1053"/>
    <mergeCell ref="A1065:E1066"/>
    <mergeCell ref="A913:E917"/>
    <mergeCell ref="A939:E940"/>
    <mergeCell ref="A941:E946"/>
    <mergeCell ref="A959:E960"/>
    <mergeCell ref="A961:E970"/>
    <mergeCell ref="A991:E992"/>
    <mergeCell ref="A845:E850"/>
    <mergeCell ref="A862:E863"/>
    <mergeCell ref="A864:E870"/>
    <mergeCell ref="A887:E888"/>
    <mergeCell ref="A889:E893"/>
    <mergeCell ref="A911:E912"/>
    <mergeCell ref="A748:E756"/>
    <mergeCell ref="A783:E784"/>
    <mergeCell ref="A785:E795"/>
    <mergeCell ref="A816:E817"/>
    <mergeCell ref="A818:E822"/>
    <mergeCell ref="A843:E844"/>
    <mergeCell ref="A644:E652"/>
    <mergeCell ref="A679:E680"/>
    <mergeCell ref="A681:E689"/>
    <mergeCell ref="A714:E715"/>
    <mergeCell ref="A716:E724"/>
    <mergeCell ref="A746:E747"/>
    <mergeCell ref="A552:E559"/>
    <mergeCell ref="A586:E587"/>
    <mergeCell ref="A588:E595"/>
    <mergeCell ref="A614:E615"/>
    <mergeCell ref="A616:E623"/>
    <mergeCell ref="A642:E643"/>
    <mergeCell ref="A454:E462"/>
    <mergeCell ref="A488:E488"/>
    <mergeCell ref="A489:E496"/>
    <mergeCell ref="A523:E524"/>
    <mergeCell ref="A525:E532"/>
    <mergeCell ref="A550:E551"/>
    <mergeCell ref="A368:E380"/>
    <mergeCell ref="A398:E398"/>
    <mergeCell ref="A399:E407"/>
    <mergeCell ref="A428:E428"/>
    <mergeCell ref="A429:E435"/>
    <mergeCell ref="A453:E453"/>
    <mergeCell ref="A279:E286"/>
    <mergeCell ref="A304:E304"/>
    <mergeCell ref="A305:E311"/>
    <mergeCell ref="A331:E331"/>
    <mergeCell ref="A332:E341"/>
    <mergeCell ref="A367:E367"/>
    <mergeCell ref="A202:E208"/>
    <mergeCell ref="A227:E227"/>
    <mergeCell ref="A228:E235"/>
    <mergeCell ref="A253:E253"/>
    <mergeCell ref="A254:E260"/>
    <mergeCell ref="A278:E278"/>
    <mergeCell ref="A175:E175"/>
    <mergeCell ref="A176:E183"/>
    <mergeCell ref="A201:E201"/>
    <mergeCell ref="A63:E63"/>
    <mergeCell ref="A64:E64"/>
    <mergeCell ref="A65:E72"/>
    <mergeCell ref="A94:E94"/>
    <mergeCell ref="A95:E102"/>
    <mergeCell ref="A122:E122"/>
    <mergeCell ref="A2:E2"/>
    <mergeCell ref="A3:E3"/>
    <mergeCell ref="A4:E10"/>
    <mergeCell ref="A30:E30"/>
    <mergeCell ref="A31:E31"/>
    <mergeCell ref="A32:E38"/>
    <mergeCell ref="A123:E129"/>
    <mergeCell ref="A147:E147"/>
    <mergeCell ref="A148:E155"/>
  </mergeCells>
  <pageMargins left="0.98425196850393704" right="0.98425196850393704" top="0.98425196850393704" bottom="0.98425196850393704" header="0.51181102362204722" footer="0.51181102362204722"/>
  <pageSetup paperSize="9" scale="92" firstPageNumber="84" orientation="portrait" useFirstPageNumber="1" r:id="rId1"/>
  <headerFooter alignWithMargins="0">
    <oddHeader>&amp;C&amp;"Arial,Kurzíva"Příloha č. 4: Rozpočtové změny č. 845/19 - 895/19 schválené Radou Olomouckého kraje 25.11.2019</oddHeader>
    <oddFooter xml:space="preserve">&amp;L&amp;"Arial,Kurzíva"Zastupitelstvo OK 16.12.2019
5.1. - Rozpočet Olomouckého kraje 2019 - rozpočtové změny 
Příloha č.4: Rozpočtové změny č. 845/19 - 895/19 schválené Radou Olomouckého kraje 25.11.2019&amp;R&amp;"Arial,Kurzíva"Strana &amp;P (celkem 114)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8" t="s">
        <v>299</v>
      </c>
    </row>
    <row r="2" spans="1:5" ht="15" customHeight="1" x14ac:dyDescent="0.2">
      <c r="A2" s="205" t="s">
        <v>45</v>
      </c>
      <c r="B2" s="205"/>
      <c r="C2" s="205"/>
      <c r="D2" s="205"/>
      <c r="E2" s="205"/>
    </row>
    <row r="3" spans="1:5" ht="15" customHeight="1" x14ac:dyDescent="0.2">
      <c r="A3" s="202" t="s">
        <v>554</v>
      </c>
      <c r="B3" s="202"/>
      <c r="C3" s="202"/>
      <c r="D3" s="202"/>
      <c r="E3" s="202"/>
    </row>
    <row r="4" spans="1:5" ht="15" customHeight="1" x14ac:dyDescent="0.2">
      <c r="A4" s="202"/>
      <c r="B4" s="202"/>
      <c r="C4" s="202"/>
      <c r="D4" s="202"/>
      <c r="E4" s="202"/>
    </row>
    <row r="5" spans="1:5" ht="15" customHeight="1" x14ac:dyDescent="0.2">
      <c r="A5" s="202"/>
      <c r="B5" s="202"/>
      <c r="C5" s="202"/>
      <c r="D5" s="202"/>
      <c r="E5" s="202"/>
    </row>
    <row r="6" spans="1:5" ht="15" customHeight="1" x14ac:dyDescent="0.2">
      <c r="A6" s="202"/>
      <c r="B6" s="202"/>
      <c r="C6" s="202"/>
      <c r="D6" s="202"/>
      <c r="E6" s="202"/>
    </row>
    <row r="7" spans="1:5" ht="15" customHeight="1" x14ac:dyDescent="0.2">
      <c r="A7" s="202"/>
      <c r="B7" s="202"/>
      <c r="C7" s="202"/>
      <c r="D7" s="202"/>
      <c r="E7" s="202"/>
    </row>
    <row r="8" spans="1:5" ht="15" customHeight="1" x14ac:dyDescent="0.2">
      <c r="A8" s="202"/>
      <c r="B8" s="202"/>
      <c r="C8" s="202"/>
      <c r="D8" s="202"/>
      <c r="E8" s="202"/>
    </row>
    <row r="9" spans="1:5" ht="15" customHeight="1" x14ac:dyDescent="0.2">
      <c r="A9" s="202"/>
      <c r="B9" s="202"/>
      <c r="C9" s="202"/>
      <c r="D9" s="202"/>
      <c r="E9" s="202"/>
    </row>
    <row r="10" spans="1:5" ht="15" customHeight="1" x14ac:dyDescent="0.2">
      <c r="A10" s="115"/>
      <c r="B10" s="115"/>
      <c r="C10" s="115"/>
      <c r="D10" s="115"/>
      <c r="E10" s="115"/>
    </row>
    <row r="11" spans="1:5" ht="15" customHeight="1" x14ac:dyDescent="0.25">
      <c r="A11" s="40" t="s">
        <v>1</v>
      </c>
      <c r="B11" s="41"/>
      <c r="C11" s="41"/>
      <c r="D11" s="41"/>
      <c r="E11" s="41"/>
    </row>
    <row r="12" spans="1:5" ht="15" customHeight="1" x14ac:dyDescent="0.2">
      <c r="A12" s="127" t="s">
        <v>111</v>
      </c>
      <c r="B12" s="95"/>
      <c r="C12" s="95"/>
      <c r="D12" s="95"/>
      <c r="E12" s="62" t="s">
        <v>112</v>
      </c>
    </row>
    <row r="13" spans="1:5" ht="15" customHeight="1" x14ac:dyDescent="0.25">
      <c r="A13" s="40"/>
      <c r="B13" s="118"/>
      <c r="C13" s="43"/>
      <c r="D13" s="43"/>
      <c r="E13" s="44"/>
    </row>
    <row r="14" spans="1:5" ht="15" customHeight="1" x14ac:dyDescent="0.2">
      <c r="B14" s="46" t="s">
        <v>67</v>
      </c>
      <c r="C14" s="46" t="s">
        <v>49</v>
      </c>
      <c r="D14" s="123" t="s">
        <v>50</v>
      </c>
      <c r="E14" s="65" t="s">
        <v>51</v>
      </c>
    </row>
    <row r="15" spans="1:5" ht="15" customHeight="1" x14ac:dyDescent="0.2">
      <c r="B15" s="128">
        <v>304</v>
      </c>
      <c r="C15" s="51">
        <v>6172</v>
      </c>
      <c r="D15" s="156" t="s">
        <v>300</v>
      </c>
      <c r="E15" s="165">
        <v>19676</v>
      </c>
    </row>
    <row r="16" spans="1:5" ht="15" customHeight="1" x14ac:dyDescent="0.2">
      <c r="B16" s="128"/>
      <c r="C16" s="182" t="s">
        <v>53</v>
      </c>
      <c r="D16" s="56"/>
      <c r="E16" s="57">
        <f>SUM(E15:E15)</f>
        <v>19676</v>
      </c>
    </row>
    <row r="17" spans="1:5" ht="15" customHeight="1" x14ac:dyDescent="0.2">
      <c r="A17" s="78"/>
      <c r="B17"/>
      <c r="C17"/>
      <c r="D17"/>
      <c r="E17"/>
    </row>
    <row r="18" spans="1:5" ht="15" customHeight="1" x14ac:dyDescent="0.25">
      <c r="A18" s="40" t="s">
        <v>16</v>
      </c>
      <c r="B18" s="41"/>
      <c r="C18" s="41"/>
      <c r="D18" s="41"/>
      <c r="E18" s="41"/>
    </row>
    <row r="19" spans="1:5" ht="15" customHeight="1" x14ac:dyDescent="0.2">
      <c r="A19" s="127" t="s">
        <v>111</v>
      </c>
      <c r="B19" s="95"/>
      <c r="C19" s="95"/>
      <c r="D19" s="95"/>
      <c r="E19" s="62" t="s">
        <v>112</v>
      </c>
    </row>
    <row r="20" spans="1:5" ht="15" customHeight="1" x14ac:dyDescent="0.25">
      <c r="A20" s="40"/>
      <c r="B20"/>
      <c r="C20"/>
      <c r="D20"/>
      <c r="E20" s="44"/>
    </row>
    <row r="21" spans="1:5" ht="15" customHeight="1" x14ac:dyDescent="0.2">
      <c r="B21" s="46" t="s">
        <v>67</v>
      </c>
      <c r="C21" s="46" t="s">
        <v>49</v>
      </c>
      <c r="D21" s="47" t="s">
        <v>50</v>
      </c>
      <c r="E21" s="65" t="s">
        <v>51</v>
      </c>
    </row>
    <row r="22" spans="1:5" ht="15" customHeight="1" x14ac:dyDescent="0.2">
      <c r="B22" s="124">
        <v>304</v>
      </c>
      <c r="C22" s="51"/>
      <c r="D22" s="96" t="s">
        <v>113</v>
      </c>
      <c r="E22" s="165">
        <v>19676</v>
      </c>
    </row>
    <row r="23" spans="1:5" ht="15" customHeight="1" x14ac:dyDescent="0.2">
      <c r="B23" s="124"/>
      <c r="C23" s="55" t="s">
        <v>53</v>
      </c>
      <c r="D23" s="56"/>
      <c r="E23" s="57">
        <f>SUM(E22:E22)</f>
        <v>19676</v>
      </c>
    </row>
    <row r="24" spans="1:5" ht="15" customHeight="1" x14ac:dyDescent="0.2"/>
    <row r="25" spans="1:5" ht="15" customHeight="1" x14ac:dyDescent="0.2"/>
    <row r="26" spans="1:5" ht="15" customHeight="1" x14ac:dyDescent="0.25">
      <c r="A26" s="38" t="s">
        <v>301</v>
      </c>
    </row>
    <row r="27" spans="1:5" ht="15" customHeight="1" x14ac:dyDescent="0.2">
      <c r="A27" s="205" t="s">
        <v>45</v>
      </c>
      <c r="B27" s="205"/>
      <c r="C27" s="205"/>
      <c r="D27" s="205"/>
      <c r="E27" s="205"/>
    </row>
    <row r="28" spans="1:5" ht="15" customHeight="1" x14ac:dyDescent="0.2">
      <c r="A28" s="202" t="s">
        <v>555</v>
      </c>
      <c r="B28" s="202"/>
      <c r="C28" s="202"/>
      <c r="D28" s="202"/>
      <c r="E28" s="202"/>
    </row>
    <row r="29" spans="1:5" ht="15" customHeight="1" x14ac:dyDescent="0.2">
      <c r="A29" s="202"/>
      <c r="B29" s="202"/>
      <c r="C29" s="202"/>
      <c r="D29" s="202"/>
      <c r="E29" s="202"/>
    </row>
    <row r="30" spans="1:5" ht="15" customHeight="1" x14ac:dyDescent="0.2">
      <c r="A30" s="202"/>
      <c r="B30" s="202"/>
      <c r="C30" s="202"/>
      <c r="D30" s="202"/>
      <c r="E30" s="202"/>
    </row>
    <row r="31" spans="1:5" ht="15" customHeight="1" x14ac:dyDescent="0.2">
      <c r="A31" s="202"/>
      <c r="B31" s="202"/>
      <c r="C31" s="202"/>
      <c r="D31" s="202"/>
      <c r="E31" s="202"/>
    </row>
    <row r="32" spans="1:5" ht="15" customHeight="1" x14ac:dyDescent="0.2">
      <c r="A32" s="202"/>
      <c r="B32" s="202"/>
      <c r="C32" s="202"/>
      <c r="D32" s="202"/>
      <c r="E32" s="202"/>
    </row>
    <row r="33" spans="1:5" ht="15" customHeight="1" x14ac:dyDescent="0.2">
      <c r="A33" s="202"/>
      <c r="B33" s="202"/>
      <c r="C33" s="202"/>
      <c r="D33" s="202"/>
      <c r="E33" s="202"/>
    </row>
    <row r="34" spans="1:5" ht="15" customHeight="1" x14ac:dyDescent="0.2">
      <c r="A34" s="202"/>
      <c r="B34" s="202"/>
      <c r="C34" s="202"/>
      <c r="D34" s="202"/>
      <c r="E34" s="202"/>
    </row>
    <row r="35" spans="1:5" ht="15" customHeight="1" x14ac:dyDescent="0.2">
      <c r="A35" s="115"/>
      <c r="B35" s="115"/>
      <c r="C35" s="115"/>
      <c r="D35" s="115"/>
      <c r="E35" s="115"/>
    </row>
    <row r="36" spans="1:5" ht="15" customHeight="1" x14ac:dyDescent="0.25">
      <c r="A36" s="40" t="s">
        <v>1</v>
      </c>
      <c r="B36" s="41"/>
      <c r="C36" s="41"/>
      <c r="D36" s="41"/>
      <c r="E36" s="41"/>
    </row>
    <row r="37" spans="1:5" ht="15" customHeight="1" x14ac:dyDescent="0.2">
      <c r="A37" s="127" t="s">
        <v>111</v>
      </c>
      <c r="B37" s="95"/>
      <c r="C37" s="95"/>
      <c r="D37" s="95"/>
      <c r="E37" s="62" t="s">
        <v>112</v>
      </c>
    </row>
    <row r="38" spans="1:5" ht="15" customHeight="1" x14ac:dyDescent="0.25">
      <c r="A38" s="40"/>
      <c r="B38" s="118"/>
      <c r="C38" s="43"/>
      <c r="D38" s="43"/>
      <c r="E38" s="44"/>
    </row>
    <row r="39" spans="1:5" ht="15" customHeight="1" x14ac:dyDescent="0.2">
      <c r="B39" s="46" t="s">
        <v>67</v>
      </c>
      <c r="C39" s="46" t="s">
        <v>49</v>
      </c>
      <c r="D39" s="123" t="s">
        <v>50</v>
      </c>
      <c r="E39" s="65" t="s">
        <v>51</v>
      </c>
    </row>
    <row r="40" spans="1:5" ht="15" customHeight="1" x14ac:dyDescent="0.2">
      <c r="B40" s="128">
        <v>304</v>
      </c>
      <c r="C40" s="51">
        <v>6172</v>
      </c>
      <c r="D40" s="156" t="s">
        <v>300</v>
      </c>
      <c r="E40" s="165">
        <v>12424</v>
      </c>
    </row>
    <row r="41" spans="1:5" ht="15" customHeight="1" x14ac:dyDescent="0.2">
      <c r="B41" s="128"/>
      <c r="C41" s="182" t="s">
        <v>53</v>
      </c>
      <c r="D41" s="56"/>
      <c r="E41" s="57">
        <f>SUM(E40:E40)</f>
        <v>12424</v>
      </c>
    </row>
    <row r="42" spans="1:5" ht="15" customHeight="1" x14ac:dyDescent="0.2">
      <c r="A42" s="78"/>
      <c r="B42"/>
      <c r="C42"/>
      <c r="D42"/>
      <c r="E42"/>
    </row>
    <row r="43" spans="1:5" ht="15" customHeight="1" x14ac:dyDescent="0.25">
      <c r="A43" s="40" t="s">
        <v>16</v>
      </c>
      <c r="B43" s="41"/>
      <c r="C43" s="41"/>
      <c r="D43" s="41"/>
      <c r="E43" s="41"/>
    </row>
    <row r="44" spans="1:5" ht="15" customHeight="1" x14ac:dyDescent="0.2">
      <c r="A44" s="127" t="s">
        <v>111</v>
      </c>
      <c r="B44" s="95"/>
      <c r="C44" s="95"/>
      <c r="D44" s="95"/>
      <c r="E44" s="62" t="s">
        <v>112</v>
      </c>
    </row>
    <row r="45" spans="1:5" ht="15" customHeight="1" x14ac:dyDescent="0.25">
      <c r="A45" s="40"/>
      <c r="B45"/>
      <c r="C45"/>
      <c r="D45"/>
      <c r="E45" s="44"/>
    </row>
    <row r="46" spans="1:5" ht="15" customHeight="1" x14ac:dyDescent="0.2">
      <c r="B46" s="46" t="s">
        <v>67</v>
      </c>
      <c r="C46" s="46" t="s">
        <v>49</v>
      </c>
      <c r="D46" s="47" t="s">
        <v>50</v>
      </c>
      <c r="E46" s="65" t="s">
        <v>51</v>
      </c>
    </row>
    <row r="47" spans="1:5" ht="15" customHeight="1" x14ac:dyDescent="0.2">
      <c r="B47" s="124">
        <v>304</v>
      </c>
      <c r="C47" s="51"/>
      <c r="D47" s="96" t="s">
        <v>113</v>
      </c>
      <c r="E47" s="165">
        <v>12424</v>
      </c>
    </row>
    <row r="48" spans="1:5" ht="15" customHeight="1" x14ac:dyDescent="0.2">
      <c r="B48" s="124"/>
      <c r="C48" s="55" t="s">
        <v>53</v>
      </c>
      <c r="D48" s="56"/>
      <c r="E48" s="57">
        <f>SUM(E47:E47)</f>
        <v>12424</v>
      </c>
    </row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mergeCells count="4">
    <mergeCell ref="A2:E2"/>
    <mergeCell ref="A3:E9"/>
    <mergeCell ref="A27:E27"/>
    <mergeCell ref="A28:E34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112" orientation="portrait" useFirstPageNumber="1" r:id="rId1"/>
  <headerFooter alignWithMargins="0">
    <oddHeader>&amp;C&amp;"Arial,Kurzíva"Příloha č. 5: Rozpočtové změny č. 843/19 - 844/19 navržené Radou Olomouckého kraje 11.11.2019 ke schválení</oddHeader>
    <oddFooter xml:space="preserve">&amp;L&amp;"Arial,Kurzíva"Zastupitelstvo OK 16.12.2019
5.1. - Rozpočet Olomouckého kraje 2019 - rozpočtové změny 
Příloha č.5: Rozpočtové změny č. 843/19 - 844/19 navržené Radou Olomouckého kraje 11.11.2019 ke schválení&amp;R&amp;"Arial,Kurzíva"Strana &amp;P (celkem 114)
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8" t="s">
        <v>44</v>
      </c>
    </row>
    <row r="2" spans="1:5" ht="15" customHeight="1" x14ac:dyDescent="0.2">
      <c r="A2" s="201" t="s">
        <v>45</v>
      </c>
      <c r="B2" s="201"/>
      <c r="C2" s="201"/>
      <c r="D2" s="201"/>
      <c r="E2" s="201"/>
    </row>
    <row r="3" spans="1:5" ht="15" customHeight="1" x14ac:dyDescent="0.2">
      <c r="A3" s="203" t="s">
        <v>46</v>
      </c>
      <c r="B3" s="203"/>
      <c r="C3" s="203"/>
      <c r="D3" s="203"/>
      <c r="E3" s="203"/>
    </row>
    <row r="4" spans="1:5" ht="15" customHeight="1" x14ac:dyDescent="0.2">
      <c r="A4" s="203"/>
      <c r="B4" s="203"/>
      <c r="C4" s="203"/>
      <c r="D4" s="203"/>
      <c r="E4" s="203"/>
    </row>
    <row r="5" spans="1:5" ht="15" customHeight="1" x14ac:dyDescent="0.2">
      <c r="A5" s="203"/>
      <c r="B5" s="203"/>
      <c r="C5" s="203"/>
      <c r="D5" s="203"/>
      <c r="E5" s="203"/>
    </row>
    <row r="6" spans="1:5" ht="15" customHeight="1" x14ac:dyDescent="0.2">
      <c r="A6" s="203"/>
      <c r="B6" s="203"/>
      <c r="C6" s="203"/>
      <c r="D6" s="203"/>
      <c r="E6" s="203"/>
    </row>
    <row r="7" spans="1:5" ht="15" customHeight="1" x14ac:dyDescent="0.2">
      <c r="A7" s="203"/>
      <c r="B7" s="203"/>
      <c r="C7" s="203"/>
      <c r="D7" s="203"/>
      <c r="E7" s="203"/>
    </row>
    <row r="8" spans="1:5" ht="15" customHeight="1" x14ac:dyDescent="0.2">
      <c r="A8" s="203"/>
      <c r="B8" s="203"/>
      <c r="C8" s="203"/>
      <c r="D8" s="203"/>
      <c r="E8" s="203"/>
    </row>
    <row r="9" spans="1:5" ht="15" customHeight="1" x14ac:dyDescent="0.2">
      <c r="A9" s="203"/>
      <c r="B9" s="203"/>
      <c r="C9" s="203"/>
      <c r="D9" s="203"/>
      <c r="E9" s="203"/>
    </row>
    <row r="10" spans="1:5" ht="15" customHeight="1" x14ac:dyDescent="0.2">
      <c r="A10" s="39"/>
      <c r="B10" s="39"/>
      <c r="C10" s="39"/>
      <c r="D10" s="39"/>
      <c r="E10" s="39"/>
    </row>
    <row r="11" spans="1:5" ht="15" customHeight="1" x14ac:dyDescent="0.25">
      <c r="A11" s="40" t="s">
        <v>1</v>
      </c>
      <c r="B11" s="41"/>
      <c r="C11" s="41"/>
      <c r="D11" s="41"/>
      <c r="E11" s="41"/>
    </row>
    <row r="12" spans="1:5" ht="15" customHeight="1" x14ac:dyDescent="0.2">
      <c r="A12" s="42" t="s">
        <v>47</v>
      </c>
      <c r="B12"/>
      <c r="C12"/>
      <c r="D12"/>
      <c r="E12" t="s">
        <v>48</v>
      </c>
    </row>
    <row r="13" spans="1:5" ht="15" customHeight="1" x14ac:dyDescent="0.25">
      <c r="A13" s="40"/>
      <c r="B13" s="43"/>
      <c r="C13" s="41"/>
      <c r="D13" s="41"/>
      <c r="E13" s="44"/>
    </row>
    <row r="14" spans="1:5" ht="15" customHeight="1" x14ac:dyDescent="0.2">
      <c r="A14" s="45"/>
      <c r="B14" s="45"/>
      <c r="C14" s="46" t="s">
        <v>49</v>
      </c>
      <c r="D14" s="47" t="s">
        <v>50</v>
      </c>
      <c r="E14" s="48" t="s">
        <v>51</v>
      </c>
    </row>
    <row r="15" spans="1:5" ht="15" customHeight="1" x14ac:dyDescent="0.2">
      <c r="A15" s="49"/>
      <c r="B15" s="50"/>
      <c r="C15" s="51"/>
      <c r="D15" s="52" t="s">
        <v>52</v>
      </c>
      <c r="E15" s="53">
        <v>50000000</v>
      </c>
    </row>
    <row r="16" spans="1:5" ht="15" customHeight="1" x14ac:dyDescent="0.2">
      <c r="A16" s="49"/>
      <c r="B16" s="54"/>
      <c r="C16" s="55" t="s">
        <v>53</v>
      </c>
      <c r="D16" s="56"/>
      <c r="E16" s="57">
        <f>SUM(E15:E15)</f>
        <v>50000000</v>
      </c>
    </row>
    <row r="17" spans="1:5" ht="15" customHeight="1" x14ac:dyDescent="0.2">
      <c r="A17"/>
      <c r="B17"/>
      <c r="C17"/>
      <c r="D17"/>
      <c r="E17"/>
    </row>
    <row r="18" spans="1:5" ht="15" customHeight="1" x14ac:dyDescent="0.25">
      <c r="A18" s="58" t="s">
        <v>16</v>
      </c>
      <c r="B18" s="59"/>
      <c r="C18" s="60"/>
      <c r="D18" s="60"/>
      <c r="E18" s="43"/>
    </row>
    <row r="19" spans="1:5" ht="15" customHeight="1" x14ac:dyDescent="0.2">
      <c r="A19" s="61" t="s">
        <v>47</v>
      </c>
      <c r="B19" s="59"/>
      <c r="C19" s="60"/>
      <c r="D19" s="60"/>
      <c r="E19" t="s">
        <v>48</v>
      </c>
    </row>
    <row r="20" spans="1:5" ht="15" customHeight="1" x14ac:dyDescent="0.25">
      <c r="A20" s="62"/>
      <c r="B20" s="63"/>
      <c r="C20" s="60"/>
      <c r="D20" s="60"/>
      <c r="E20" s="44"/>
    </row>
    <row r="21" spans="1:5" ht="15" customHeight="1" x14ac:dyDescent="0.2">
      <c r="A21"/>
      <c r="B21" s="64"/>
      <c r="C21" s="65" t="s">
        <v>49</v>
      </c>
      <c r="D21" s="66" t="s">
        <v>54</v>
      </c>
      <c r="E21" s="46" t="s">
        <v>51</v>
      </c>
    </row>
    <row r="22" spans="1:5" ht="15" customHeight="1" x14ac:dyDescent="0.2">
      <c r="A22"/>
      <c r="B22" s="67"/>
      <c r="C22" s="68">
        <v>6409</v>
      </c>
      <c r="D22" s="69" t="s">
        <v>55</v>
      </c>
      <c r="E22" s="53">
        <v>50000000</v>
      </c>
    </row>
    <row r="23" spans="1:5" ht="15" customHeight="1" x14ac:dyDescent="0.2">
      <c r="A23"/>
      <c r="B23" s="70"/>
      <c r="C23" s="71" t="s">
        <v>53</v>
      </c>
      <c r="D23" s="72"/>
      <c r="E23" s="73">
        <f>SUM(E22:E22)</f>
        <v>50000000</v>
      </c>
    </row>
    <row r="24" spans="1:5" ht="15" customHeight="1" x14ac:dyDescent="0.2"/>
    <row r="25" spans="1:5" ht="15" customHeight="1" x14ac:dyDescent="0.2"/>
    <row r="26" spans="1:5" ht="15" customHeight="1" x14ac:dyDescent="0.25">
      <c r="A26" s="38" t="s">
        <v>56</v>
      </c>
    </row>
    <row r="27" spans="1:5" ht="15" customHeight="1" x14ac:dyDescent="0.2">
      <c r="A27" s="201" t="s">
        <v>45</v>
      </c>
      <c r="B27" s="201"/>
      <c r="C27" s="201"/>
      <c r="D27" s="201"/>
      <c r="E27" s="201"/>
    </row>
    <row r="28" spans="1:5" ht="15" customHeight="1" x14ac:dyDescent="0.2">
      <c r="A28" s="203" t="s">
        <v>57</v>
      </c>
      <c r="B28" s="203"/>
      <c r="C28" s="203"/>
      <c r="D28" s="203"/>
      <c r="E28" s="203"/>
    </row>
    <row r="29" spans="1:5" ht="15" customHeight="1" x14ac:dyDescent="0.2">
      <c r="A29" s="203"/>
      <c r="B29" s="203"/>
      <c r="C29" s="203"/>
      <c r="D29" s="203"/>
      <c r="E29" s="203"/>
    </row>
    <row r="30" spans="1:5" ht="15" customHeight="1" x14ac:dyDescent="0.2">
      <c r="A30" s="203"/>
      <c r="B30" s="203"/>
      <c r="C30" s="203"/>
      <c r="D30" s="203"/>
      <c r="E30" s="203"/>
    </row>
    <row r="31" spans="1:5" ht="15" customHeight="1" x14ac:dyDescent="0.2">
      <c r="A31" s="203"/>
      <c r="B31" s="203"/>
      <c r="C31" s="203"/>
      <c r="D31" s="203"/>
      <c r="E31" s="203"/>
    </row>
    <row r="32" spans="1:5" ht="15" customHeight="1" x14ac:dyDescent="0.2">
      <c r="A32" s="203"/>
      <c r="B32" s="203"/>
      <c r="C32" s="203"/>
      <c r="D32" s="203"/>
      <c r="E32" s="203"/>
    </row>
    <row r="33" spans="1:5" ht="15" customHeight="1" x14ac:dyDescent="0.2">
      <c r="A33" s="203"/>
      <c r="B33" s="203"/>
      <c r="C33" s="203"/>
      <c r="D33" s="203"/>
      <c r="E33" s="203"/>
    </row>
    <row r="34" spans="1:5" ht="15" customHeight="1" x14ac:dyDescent="0.2">
      <c r="A34"/>
      <c r="B34"/>
      <c r="C34"/>
      <c r="D34"/>
      <c r="E34"/>
    </row>
    <row r="35" spans="1:5" ht="15" customHeight="1" x14ac:dyDescent="0.25">
      <c r="A35" s="58" t="s">
        <v>1</v>
      </c>
      <c r="B35" s="41"/>
      <c r="C35" s="41"/>
      <c r="D35" s="41"/>
      <c r="E35" s="41"/>
    </row>
    <row r="36" spans="1:5" ht="15" customHeight="1" x14ac:dyDescent="0.2">
      <c r="A36" s="74" t="s">
        <v>58</v>
      </c>
      <c r="B36" s="60"/>
      <c r="C36" s="60"/>
      <c r="D36" s="60"/>
      <c r="E36" s="75" t="s">
        <v>59</v>
      </c>
    </row>
    <row r="37" spans="1:5" ht="15" customHeight="1" x14ac:dyDescent="0.25">
      <c r="A37" s="40"/>
      <c r="B37" s="43"/>
      <c r="C37" s="41"/>
      <c r="D37" s="41"/>
      <c r="E37" s="44"/>
    </row>
    <row r="38" spans="1:5" ht="15" customHeight="1" x14ac:dyDescent="0.2">
      <c r="A38" s="64"/>
      <c r="B38" s="45"/>
      <c r="C38" s="46" t="s">
        <v>49</v>
      </c>
      <c r="D38" s="47" t="s">
        <v>50</v>
      </c>
      <c r="E38" s="48" t="s">
        <v>51</v>
      </c>
    </row>
    <row r="39" spans="1:5" ht="15" customHeight="1" x14ac:dyDescent="0.2">
      <c r="A39" s="67"/>
      <c r="B39" s="50"/>
      <c r="C39" s="51">
        <v>6409</v>
      </c>
      <c r="D39" s="76" t="s">
        <v>60</v>
      </c>
      <c r="E39" s="53">
        <v>26825</v>
      </c>
    </row>
    <row r="40" spans="1:5" ht="15" customHeight="1" x14ac:dyDescent="0.2">
      <c r="A40" s="67"/>
      <c r="B40" s="54"/>
      <c r="C40" s="55" t="s">
        <v>53</v>
      </c>
      <c r="D40" s="56"/>
      <c r="E40" s="57">
        <f>SUM(E39:E39)</f>
        <v>26825</v>
      </c>
    </row>
    <row r="41" spans="1:5" ht="15" customHeight="1" x14ac:dyDescent="0.2"/>
    <row r="42" spans="1:5" ht="15" customHeight="1" x14ac:dyDescent="0.25">
      <c r="A42" s="40" t="s">
        <v>16</v>
      </c>
      <c r="B42" s="41"/>
      <c r="C42" s="41"/>
      <c r="D42" s="41"/>
      <c r="E42" s="41"/>
    </row>
    <row r="43" spans="1:5" ht="15" customHeight="1" x14ac:dyDescent="0.2">
      <c r="A43" s="74" t="s">
        <v>58</v>
      </c>
      <c r="B43" s="41"/>
      <c r="C43" s="41"/>
      <c r="D43" s="41"/>
      <c r="E43" s="75" t="s">
        <v>59</v>
      </c>
    </row>
    <row r="44" spans="1:5" ht="15" customHeight="1" x14ac:dyDescent="0.25">
      <c r="A44" s="40"/>
      <c r="B44" s="43"/>
      <c r="C44" s="41"/>
      <c r="D44" s="41"/>
      <c r="E44" s="44"/>
    </row>
    <row r="45" spans="1:5" ht="15" customHeight="1" x14ac:dyDescent="0.2">
      <c r="A45" s="45"/>
      <c r="B45" s="45"/>
      <c r="C45" s="46" t="s">
        <v>49</v>
      </c>
      <c r="D45" s="77" t="s">
        <v>54</v>
      </c>
      <c r="E45" s="48" t="s">
        <v>51</v>
      </c>
    </row>
    <row r="46" spans="1:5" ht="15" customHeight="1" x14ac:dyDescent="0.2">
      <c r="A46" s="78"/>
      <c r="B46" s="50"/>
      <c r="C46" s="79">
        <v>6113</v>
      </c>
      <c r="D46" s="69" t="s">
        <v>61</v>
      </c>
      <c r="E46" s="53">
        <v>26825</v>
      </c>
    </row>
    <row r="47" spans="1:5" ht="15" customHeight="1" x14ac:dyDescent="0.2">
      <c r="A47" s="80"/>
      <c r="B47" s="81"/>
      <c r="C47" s="55" t="s">
        <v>53</v>
      </c>
      <c r="D47" s="56"/>
      <c r="E47" s="57">
        <f>E46</f>
        <v>26825</v>
      </c>
    </row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</sheetData>
  <mergeCells count="4">
    <mergeCell ref="A2:E2"/>
    <mergeCell ref="A3:E9"/>
    <mergeCell ref="A27:E27"/>
    <mergeCell ref="A28:E33"/>
  </mergeCells>
  <pageMargins left="0.98425196850393704" right="0.98425196850393704" top="0.98425196850393704" bottom="0.98425196850393704" header="0.51181102362204722" footer="0.51181102362204722"/>
  <pageSetup paperSize="9" scale="92" firstPageNumber="113" orientation="portrait" useFirstPageNumber="1" r:id="rId1"/>
  <headerFooter alignWithMargins="0">
    <oddHeader>&amp;C&amp;"Arial,Kurzíva"Příloha č. 6: Rozpočtové změny č. 896/19 - 897/19 navržené Radou Olomouckého kraje 25.11.2019 ke schválení</oddHeader>
    <oddFooter xml:space="preserve">&amp;L&amp;"Arial,Kurzíva"Zastupitelstvo OK 16.12.2019
5.1. - Rozpočet Olomouckého kraje 2019 - rozpočtové změny 
Příloha č.6: Rozpočtové změny č. 896/19 - 897/19 navržené Radou Olomouckého kraje 25.11.2019 ke schválení&amp;R&amp;"Arial,Kurzíva"Strana &amp;P (celkem 114)
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A1" s="1" t="s">
        <v>34</v>
      </c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27</v>
      </c>
      <c r="B3" s="18">
        <v>5036784</v>
      </c>
      <c r="C3" s="7">
        <v>5044807</v>
      </c>
    </row>
    <row r="4" spans="1:3" ht="14.25" customHeight="1" x14ac:dyDescent="0.2">
      <c r="A4" s="6" t="s">
        <v>4</v>
      </c>
      <c r="B4" s="18">
        <v>4245</v>
      </c>
      <c r="C4" s="7">
        <v>1245</v>
      </c>
    </row>
    <row r="5" spans="1:3" ht="14.25" customHeight="1" x14ac:dyDescent="0.2">
      <c r="A5" s="6" t="s">
        <v>26</v>
      </c>
      <c r="B5" s="18">
        <v>1310</v>
      </c>
      <c r="C5" s="7">
        <f>1576+27</f>
        <v>1603</v>
      </c>
    </row>
    <row r="6" spans="1:3" ht="14.25" customHeight="1" x14ac:dyDescent="0.2">
      <c r="A6" s="6" t="s">
        <v>5</v>
      </c>
      <c r="B6" s="18">
        <v>32142.2</v>
      </c>
      <c r="C6" s="7">
        <v>32677.200000000001</v>
      </c>
    </row>
    <row r="7" spans="1:3" ht="14.25" customHeight="1" x14ac:dyDescent="0.2">
      <c r="A7" s="6" t="s">
        <v>6</v>
      </c>
      <c r="B7" s="18">
        <v>3130.7</v>
      </c>
      <c r="C7" s="7">
        <v>3413.7</v>
      </c>
    </row>
    <row r="8" spans="1:3" ht="14.25" customHeight="1" x14ac:dyDescent="0.2">
      <c r="A8" s="6" t="s">
        <v>22</v>
      </c>
      <c r="B8" s="18">
        <v>68308</v>
      </c>
      <c r="C8" s="7">
        <f>82595+197+192</f>
        <v>82984</v>
      </c>
    </row>
    <row r="9" spans="1:3" ht="14.25" customHeight="1" x14ac:dyDescent="0.2">
      <c r="A9" s="6" t="s">
        <v>7</v>
      </c>
      <c r="B9" s="18">
        <v>8520</v>
      </c>
      <c r="C9" s="7">
        <v>8585</v>
      </c>
    </row>
    <row r="10" spans="1:3" ht="14.25" customHeight="1" x14ac:dyDescent="0.2">
      <c r="A10" s="6" t="s">
        <v>8</v>
      </c>
      <c r="B10" s="18">
        <v>1000.1</v>
      </c>
      <c r="C10" s="7">
        <v>1000.1</v>
      </c>
    </row>
    <row r="11" spans="1:3" ht="14.25" customHeight="1" x14ac:dyDescent="0.2">
      <c r="A11" s="6" t="s">
        <v>32</v>
      </c>
      <c r="B11" s="18">
        <v>93723</v>
      </c>
      <c r="C11" s="7">
        <v>93723</v>
      </c>
    </row>
    <row r="12" spans="1:3" ht="14.25" customHeight="1" x14ac:dyDescent="0.2">
      <c r="A12" s="6" t="s">
        <v>33</v>
      </c>
      <c r="B12" s="18">
        <v>521</v>
      </c>
      <c r="C12" s="7">
        <v>522</v>
      </c>
    </row>
    <row r="13" spans="1:3" ht="14.25" customHeight="1" x14ac:dyDescent="0.2">
      <c r="A13" s="36" t="s">
        <v>35</v>
      </c>
      <c r="B13" s="18"/>
      <c r="C13" s="7">
        <f>8454380+490</f>
        <v>8454870</v>
      </c>
    </row>
    <row r="14" spans="1:3" ht="14.25" customHeight="1" x14ac:dyDescent="0.2">
      <c r="A14" s="36" t="s">
        <v>36</v>
      </c>
      <c r="B14" s="18"/>
      <c r="C14" s="7">
        <v>1269239</v>
      </c>
    </row>
    <row r="15" spans="1:3" ht="14.25" customHeight="1" x14ac:dyDescent="0.2">
      <c r="A15" s="36" t="s">
        <v>37</v>
      </c>
      <c r="B15" s="18"/>
      <c r="C15" s="7">
        <v>349428</v>
      </c>
    </row>
    <row r="16" spans="1:3" ht="14.25" customHeight="1" x14ac:dyDescent="0.2">
      <c r="A16" s="36" t="s">
        <v>38</v>
      </c>
      <c r="B16" s="18"/>
      <c r="C16" s="7">
        <v>1174</v>
      </c>
    </row>
    <row r="17" spans="1:3" ht="14.25" customHeight="1" x14ac:dyDescent="0.2">
      <c r="A17" s="36" t="s">
        <v>39</v>
      </c>
      <c r="B17" s="18"/>
      <c r="C17" s="7">
        <v>7384</v>
      </c>
    </row>
    <row r="18" spans="1:3" ht="14.25" customHeight="1" x14ac:dyDescent="0.2">
      <c r="A18" s="36" t="s">
        <v>40</v>
      </c>
      <c r="B18" s="18"/>
      <c r="C18" s="7">
        <f>11952+34+1149</f>
        <v>13135</v>
      </c>
    </row>
    <row r="19" spans="1:3" ht="14.25" customHeight="1" x14ac:dyDescent="0.2">
      <c r="A19" s="37" t="s">
        <v>41</v>
      </c>
      <c r="B19" s="18"/>
      <c r="C19" s="7">
        <f>3581+15</f>
        <v>3596</v>
      </c>
    </row>
    <row r="20" spans="1:3" ht="14.25" customHeight="1" x14ac:dyDescent="0.2">
      <c r="A20" s="8" t="s">
        <v>9</v>
      </c>
      <c r="B20" s="19">
        <v>229445</v>
      </c>
      <c r="C20" s="9">
        <f>295154+1800+3+16352</f>
        <v>313309</v>
      </c>
    </row>
    <row r="21" spans="1:3" ht="14.25" customHeight="1" x14ac:dyDescent="0.2">
      <c r="A21" s="10" t="s">
        <v>19</v>
      </c>
      <c r="B21" s="20">
        <v>10312</v>
      </c>
      <c r="C21" s="11">
        <v>10469</v>
      </c>
    </row>
    <row r="22" spans="1:3" ht="14.25" customHeight="1" x14ac:dyDescent="0.2">
      <c r="A22" s="10" t="s">
        <v>10</v>
      </c>
      <c r="B22" s="20">
        <v>50000</v>
      </c>
      <c r="C22" s="11">
        <v>71054</v>
      </c>
    </row>
    <row r="23" spans="1:3" ht="14.25" customHeight="1" x14ac:dyDescent="0.2">
      <c r="A23" s="10" t="s">
        <v>42</v>
      </c>
      <c r="B23" s="20"/>
      <c r="C23" s="11">
        <f>706294+6658+28066+24177-395-501+20422+1992+16457</f>
        <v>803170</v>
      </c>
    </row>
    <row r="24" spans="1:3" ht="14.25" customHeight="1" x14ac:dyDescent="0.2">
      <c r="A24" s="10" t="s">
        <v>11</v>
      </c>
      <c r="B24" s="20">
        <v>300</v>
      </c>
      <c r="C24" s="11">
        <v>300</v>
      </c>
    </row>
    <row r="25" spans="1:3" ht="14.25" customHeight="1" x14ac:dyDescent="0.2">
      <c r="A25" s="36" t="s">
        <v>43</v>
      </c>
      <c r="B25" s="20"/>
      <c r="C25" s="11">
        <v>84100</v>
      </c>
    </row>
    <row r="26" spans="1:3" ht="14.25" customHeight="1" x14ac:dyDescent="0.25">
      <c r="A26" s="4" t="s">
        <v>12</v>
      </c>
      <c r="B26" s="21">
        <f>SUM(B3:B24)</f>
        <v>5539741</v>
      </c>
      <c r="C26" s="12">
        <f>SUM(C3:C25)</f>
        <v>16651788</v>
      </c>
    </row>
    <row r="27" spans="1:3" ht="14.25" customHeight="1" x14ac:dyDescent="0.2">
      <c r="A27" s="13" t="s">
        <v>13</v>
      </c>
      <c r="B27" s="25">
        <v>-10310</v>
      </c>
      <c r="C27" s="25">
        <v>-39975</v>
      </c>
    </row>
    <row r="28" spans="1:3" ht="15.75" thickBot="1" x14ac:dyDescent="0.3">
      <c r="A28" s="14" t="s">
        <v>14</v>
      </c>
      <c r="B28" s="15">
        <f>B26+B27</f>
        <v>5529431</v>
      </c>
      <c r="C28" s="15">
        <f>C26+C27</f>
        <v>16611813</v>
      </c>
    </row>
    <row r="29" spans="1:3" ht="13.5" thickTop="1" x14ac:dyDescent="0.2">
      <c r="A29" s="16"/>
      <c r="B29" s="22"/>
    </row>
    <row r="30" spans="1:3" ht="15.75" customHeight="1" x14ac:dyDescent="0.25">
      <c r="A30" s="4" t="s">
        <v>16</v>
      </c>
      <c r="B30" s="23" t="s">
        <v>2</v>
      </c>
      <c r="C30" s="5" t="s">
        <v>3</v>
      </c>
    </row>
    <row r="31" spans="1:3" ht="14.25" x14ac:dyDescent="0.2">
      <c r="A31" s="8" t="s">
        <v>28</v>
      </c>
      <c r="B31" s="24">
        <v>929523</v>
      </c>
      <c r="C31" s="26">
        <f>1339601-11+108+5728+197+1641+27+50000</f>
        <v>1397291</v>
      </c>
    </row>
    <row r="32" spans="1:3" ht="14.25" x14ac:dyDescent="0.2">
      <c r="A32" s="8" t="s">
        <v>29</v>
      </c>
      <c r="B32" s="24">
        <v>502325</v>
      </c>
      <c r="C32" s="26">
        <v>502325</v>
      </c>
    </row>
    <row r="33" spans="1:3" ht="14.25" x14ac:dyDescent="0.2">
      <c r="A33" s="8" t="s">
        <v>30</v>
      </c>
      <c r="B33" s="24">
        <v>2945804</v>
      </c>
      <c r="C33" s="26">
        <f>2991361+192+1800+3+14711</f>
        <v>3008067</v>
      </c>
    </row>
    <row r="34" spans="1:3" ht="14.25" x14ac:dyDescent="0.2">
      <c r="A34" s="36" t="s">
        <v>35</v>
      </c>
      <c r="B34" s="24"/>
      <c r="C34" s="26">
        <f>8454380+490</f>
        <v>8454870</v>
      </c>
    </row>
    <row r="35" spans="1:3" ht="14.25" x14ac:dyDescent="0.2">
      <c r="A35" s="36" t="s">
        <v>36</v>
      </c>
      <c r="B35" s="24"/>
      <c r="C35" s="26">
        <v>1269239</v>
      </c>
    </row>
    <row r="36" spans="1:3" ht="14.25" x14ac:dyDescent="0.2">
      <c r="A36" s="36" t="s">
        <v>37</v>
      </c>
      <c r="B36" s="24"/>
      <c r="C36" s="26">
        <v>349428</v>
      </c>
    </row>
    <row r="37" spans="1:3" ht="14.25" x14ac:dyDescent="0.2">
      <c r="A37" s="36" t="s">
        <v>38</v>
      </c>
      <c r="B37" s="24"/>
      <c r="C37" s="26">
        <v>1174</v>
      </c>
    </row>
    <row r="38" spans="1:3" ht="14.25" x14ac:dyDescent="0.2">
      <c r="A38" s="36" t="s">
        <v>39</v>
      </c>
      <c r="B38" s="24"/>
      <c r="C38" s="26">
        <v>7384</v>
      </c>
    </row>
    <row r="39" spans="1:3" ht="14.25" x14ac:dyDescent="0.2">
      <c r="A39" s="36" t="s">
        <v>40</v>
      </c>
      <c r="B39" s="24"/>
      <c r="C39" s="26">
        <f>11952+34+1149</f>
        <v>13135</v>
      </c>
    </row>
    <row r="40" spans="1:3" ht="14.25" x14ac:dyDescent="0.2">
      <c r="A40" s="37" t="s">
        <v>41</v>
      </c>
      <c r="B40" s="24"/>
      <c r="C40" s="26">
        <f>3581+15</f>
        <v>3596</v>
      </c>
    </row>
    <row r="41" spans="1:3" ht="14.25" x14ac:dyDescent="0.2">
      <c r="A41" s="10" t="s">
        <v>19</v>
      </c>
      <c r="B41" s="24">
        <v>10312</v>
      </c>
      <c r="C41" s="26">
        <v>12628</v>
      </c>
    </row>
    <row r="42" spans="1:3" ht="14.25" x14ac:dyDescent="0.2">
      <c r="A42" s="10" t="s">
        <v>10</v>
      </c>
      <c r="B42" s="24">
        <v>50000</v>
      </c>
      <c r="C42" s="26">
        <v>104372</v>
      </c>
    </row>
    <row r="43" spans="1:3" ht="14.25" x14ac:dyDescent="0.2">
      <c r="A43" s="10" t="s">
        <v>42</v>
      </c>
      <c r="B43" s="24"/>
      <c r="C43" s="26">
        <f>547317+28066+24177-395-501</f>
        <v>598664</v>
      </c>
    </row>
    <row r="44" spans="1:3" ht="14.25" x14ac:dyDescent="0.2">
      <c r="A44" s="10" t="s">
        <v>31</v>
      </c>
      <c r="B44" s="24">
        <v>1446001</v>
      </c>
      <c r="C44" s="26">
        <f>1840514+15081+1469+76+2716+7085+18+758+25+1809+1424</f>
        <v>1870975</v>
      </c>
    </row>
    <row r="45" spans="1:3" ht="14.25" x14ac:dyDescent="0.2">
      <c r="A45" s="36" t="s">
        <v>43</v>
      </c>
      <c r="B45" s="24"/>
      <c r="C45" s="26">
        <v>72901</v>
      </c>
    </row>
    <row r="46" spans="1:3" ht="14.25" customHeight="1" x14ac:dyDescent="0.25">
      <c r="A46" s="4" t="s">
        <v>17</v>
      </c>
      <c r="B46" s="21">
        <f>SUM(B31:B44)</f>
        <v>5883965</v>
      </c>
      <c r="C46" s="12">
        <f>SUM(C31:C45)</f>
        <v>17666049</v>
      </c>
    </row>
    <row r="47" spans="1:3" ht="14.25" x14ac:dyDescent="0.2">
      <c r="A47" s="13" t="s">
        <v>13</v>
      </c>
      <c r="B47" s="25">
        <v>-10310</v>
      </c>
      <c r="C47" s="25">
        <v>-39975</v>
      </c>
    </row>
    <row r="48" spans="1:3" ht="15.75" thickBot="1" x14ac:dyDescent="0.3">
      <c r="A48" s="14" t="s">
        <v>18</v>
      </c>
      <c r="B48" s="15">
        <f>+B46+B47</f>
        <v>5873655</v>
      </c>
      <c r="C48" s="15">
        <f>+C46+C47</f>
        <v>17626074</v>
      </c>
    </row>
    <row r="49" spans="1:3" ht="13.5" thickTop="1" x14ac:dyDescent="0.2">
      <c r="A49" s="16" t="s">
        <v>15</v>
      </c>
      <c r="B49" s="22"/>
    </row>
    <row r="50" spans="1:3" ht="14.25" x14ac:dyDescent="0.2">
      <c r="B50" s="1"/>
      <c r="C50" s="9"/>
    </row>
    <row r="51" spans="1:3" ht="14.25" x14ac:dyDescent="0.2">
      <c r="A51" s="10" t="s">
        <v>21</v>
      </c>
      <c r="B51" s="20">
        <f>640653+31730</f>
        <v>672383</v>
      </c>
      <c r="C51" s="11">
        <f>1694141+15081+1469+76+2716+7085+18+758+25+1809+1424+50000</f>
        <v>1774602</v>
      </c>
    </row>
    <row r="52" spans="1:3" ht="14.25" x14ac:dyDescent="0.2">
      <c r="A52" s="27" t="s">
        <v>20</v>
      </c>
      <c r="B52" s="28">
        <v>328159</v>
      </c>
      <c r="C52" s="29">
        <f>720637+6658+20433+1884+10729</f>
        <v>760341</v>
      </c>
    </row>
    <row r="53" spans="1:3" ht="15.75" thickBot="1" x14ac:dyDescent="0.3">
      <c r="A53" s="14" t="s">
        <v>23</v>
      </c>
      <c r="B53" s="15">
        <f>+B51-B52</f>
        <v>344224</v>
      </c>
      <c r="C53" s="15">
        <f>+C51-C52</f>
        <v>1014261</v>
      </c>
    </row>
    <row r="54" spans="1:3" ht="15" thickTop="1" x14ac:dyDescent="0.2">
      <c r="A54" s="10"/>
      <c r="B54" s="30"/>
      <c r="C54" s="31"/>
    </row>
    <row r="55" spans="1:3" ht="7.5" customHeight="1" thickBot="1" x14ac:dyDescent="0.25">
      <c r="A55" s="10"/>
      <c r="B55" s="30"/>
      <c r="C55" s="31"/>
    </row>
    <row r="56" spans="1:3" ht="15.75" thickBot="1" x14ac:dyDescent="0.3">
      <c r="A56" s="32" t="s">
        <v>24</v>
      </c>
      <c r="B56" s="33">
        <f>+B28+B51</f>
        <v>6201814</v>
      </c>
      <c r="C56" s="34">
        <f>+C28+C51</f>
        <v>18386415</v>
      </c>
    </row>
    <row r="57" spans="1:3" ht="15.75" thickBot="1" x14ac:dyDescent="0.3">
      <c r="A57" s="32" t="s">
        <v>25</v>
      </c>
      <c r="B57" s="33">
        <f>+B48+B52</f>
        <v>6201814</v>
      </c>
      <c r="C57" s="34">
        <f>+C48+C52</f>
        <v>18386415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14" orientation="portrait" useFirstPageNumber="1" r:id="rId1"/>
  <headerFooter alignWithMargins="0">
    <oddHeader>&amp;C&amp;"Arial,Kurzíva"Příloha č. 7 - Upravený rozpočet Olomouckého kraje na rok 2019 po schválení rozpočtových změn</oddHeader>
    <oddFooter xml:space="preserve">&amp;L&amp;"Arial,Kurzíva"Zastupitelstvo OK 16.12.2019
5.1. - Rozpočet Olomouckého kraje 2019 - rozpočtové změny 
Příloha č.7: Upravený rozpočet OK na rok 2019 po schválení rozpočtových změn&amp;R&amp;"Arial,Kurzíva"Strana &amp;P (celkem 114)&amp;"Arial,Obyčejné"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Příloha č. 1</vt:lpstr>
      <vt:lpstr>Příloha č. 2</vt:lpstr>
      <vt:lpstr>Příloha č. 3</vt:lpstr>
      <vt:lpstr>Příloha č. 4</vt:lpstr>
      <vt:lpstr>Příloha č. 5</vt:lpstr>
      <vt:lpstr>Příloha č. 6</vt:lpstr>
      <vt:lpstr>Příloha  č.  7</vt:lpstr>
      <vt:lpstr>'Příloha č. 1'!Oblast_tisku</vt:lpstr>
      <vt:lpstr>'Příloha č. 2'!Oblast_tisku</vt:lpstr>
      <vt:lpstr>'Příloha č. 3'!Oblast_tisku</vt:lpstr>
      <vt:lpstr>'Příloha č. 4'!Oblast_tisku</vt:lpstr>
      <vt:lpstr>'Příloha č. 5'!Oblast_tisku</vt:lpstr>
      <vt:lpstr>'Příloha č. 6'!Oblast_tisku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2019-11-27T15:44:08Z</cp:lastPrinted>
  <dcterms:created xsi:type="dcterms:W3CDTF">2007-02-21T09:44:06Z</dcterms:created>
  <dcterms:modified xsi:type="dcterms:W3CDTF">2019-11-27T15:44:12Z</dcterms:modified>
</cp:coreProperties>
</file>