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85" windowWidth="15480" windowHeight="11640" activeTab="4"/>
  </bookViews>
  <sheets>
    <sheet name="Příjmy" sheetId="4" r:id="rId1"/>
    <sheet name="predikce" sheetId="6" r:id="rId2"/>
    <sheet name="daně" sheetId="3" r:id="rId3"/>
    <sheet name="4112" sheetId="5" r:id="rId4"/>
    <sheet name="odbory" sheetId="1" r:id="rId5"/>
    <sheet name="odvody PO" sheetId="7" r:id="rId6"/>
  </sheets>
  <externalReferences>
    <externalReference r:id="rId7"/>
  </externalReferences>
  <definedNames>
    <definedName name="_xlnm.Print_Area" localSheetId="4">odbory!$A$1:$I$194</definedName>
    <definedName name="_xlnm.Print_Area" localSheetId="5">'odvody PO'!$A$1:$G$252</definedName>
    <definedName name="_xlnm.Print_Area" localSheetId="1">predikce!$A$1:$H$25</definedName>
  </definedNames>
  <calcPr calcId="145621"/>
</workbook>
</file>

<file path=xl/calcChain.xml><?xml version="1.0" encoding="utf-8"?>
<calcChain xmlns="http://schemas.openxmlformats.org/spreadsheetml/2006/main">
  <c r="H196" i="1" l="1"/>
  <c r="J191" i="1"/>
  <c r="J184" i="1"/>
  <c r="J188" i="1"/>
  <c r="G157" i="7" l="1"/>
  <c r="E14" i="3" l="1"/>
  <c r="E13" i="3"/>
  <c r="E12" i="3"/>
  <c r="E11" i="3"/>
  <c r="E10" i="3"/>
  <c r="H29" i="1"/>
  <c r="I66" i="4" s="1"/>
  <c r="H28" i="1"/>
  <c r="I65" i="4" s="1"/>
  <c r="E85" i="1"/>
  <c r="E79" i="1"/>
  <c r="E77" i="1"/>
  <c r="G217" i="7"/>
  <c r="G172" i="7"/>
  <c r="G141" i="7"/>
  <c r="G175" i="7"/>
  <c r="H157" i="7"/>
  <c r="G132" i="7"/>
  <c r="H27" i="1" l="1"/>
  <c r="I64" i="4" s="1"/>
  <c r="I67" i="4" s="1"/>
  <c r="H122" i="1" l="1"/>
  <c r="G160" i="7" l="1"/>
  <c r="E89" i="1" l="1"/>
  <c r="I18" i="4" l="1"/>
  <c r="G19" i="4" l="1"/>
  <c r="H19" i="4"/>
  <c r="H25" i="6"/>
  <c r="G25" i="6"/>
  <c r="H24" i="6"/>
  <c r="E25" i="6"/>
  <c r="D25" i="6"/>
  <c r="E24" i="6"/>
  <c r="J14" i="3"/>
  <c r="J13" i="3"/>
  <c r="J12" i="3"/>
  <c r="J11" i="3"/>
  <c r="J10" i="3"/>
  <c r="D15" i="3"/>
  <c r="E15" i="3"/>
  <c r="F15" i="3"/>
  <c r="G15" i="3"/>
  <c r="H15" i="3"/>
  <c r="I15" i="3"/>
  <c r="J15" i="3" s="1"/>
  <c r="C15" i="3"/>
  <c r="H40" i="1"/>
  <c r="G250" i="7"/>
  <c r="G240" i="7"/>
  <c r="G216" i="7"/>
  <c r="E81" i="1" s="1"/>
  <c r="G209" i="7"/>
  <c r="E80" i="1" s="1"/>
  <c r="B190" i="7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A190" i="7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B165" i="7"/>
  <c r="B168" i="7" s="1"/>
  <c r="B169" i="7" s="1"/>
  <c r="B170" i="7" s="1"/>
  <c r="B171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A165" i="7"/>
  <c r="A168" i="7" s="1"/>
  <c r="A169" i="7" s="1"/>
  <c r="A170" i="7" s="1"/>
  <c r="A171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E78" i="1"/>
  <c r="H131" i="7"/>
  <c r="H120" i="7"/>
  <c r="H92" i="7"/>
  <c r="H78" i="7"/>
  <c r="H52" i="7"/>
  <c r="H132" i="7" s="1"/>
  <c r="H47" i="4" l="1"/>
  <c r="I47" i="4"/>
  <c r="G46" i="4"/>
  <c r="G47" i="4" s="1"/>
  <c r="G56" i="4"/>
  <c r="H56" i="4"/>
  <c r="I56" i="4"/>
  <c r="F56" i="4"/>
  <c r="G66" i="4"/>
  <c r="H66" i="4"/>
  <c r="F66" i="4"/>
  <c r="G65" i="4"/>
  <c r="H65" i="4"/>
  <c r="F65" i="4"/>
  <c r="I16" i="4"/>
  <c r="I14" i="4"/>
  <c r="I15" i="4"/>
  <c r="I13" i="4"/>
  <c r="I12" i="4"/>
  <c r="H16" i="4"/>
  <c r="H15" i="4"/>
  <c r="H14" i="4"/>
  <c r="H13" i="4"/>
  <c r="G13" i="4"/>
  <c r="G14" i="4"/>
  <c r="G15" i="4"/>
  <c r="G16" i="4"/>
  <c r="H12" i="4"/>
  <c r="G12" i="4"/>
  <c r="H14" i="3"/>
  <c r="H13" i="3"/>
  <c r="H12" i="3"/>
  <c r="H11" i="3"/>
  <c r="H10" i="3"/>
  <c r="G14" i="3"/>
  <c r="G13" i="3"/>
  <c r="G12" i="3"/>
  <c r="G11" i="3"/>
  <c r="G10" i="3"/>
  <c r="F67" i="4"/>
  <c r="L122" i="1"/>
  <c r="M122" i="1"/>
  <c r="K122" i="1"/>
  <c r="L111" i="1"/>
  <c r="L104" i="1"/>
  <c r="F17" i="1"/>
  <c r="G25" i="4"/>
  <c r="M111" i="1"/>
  <c r="M104" i="1"/>
  <c r="G17" i="1"/>
  <c r="H25" i="4"/>
  <c r="K111" i="1"/>
  <c r="K104" i="1"/>
  <c r="E17" i="1"/>
  <c r="F25" i="4"/>
  <c r="L97" i="1"/>
  <c r="F16" i="1"/>
  <c r="M97" i="1"/>
  <c r="G16" i="1"/>
  <c r="K97" i="1"/>
  <c r="E16" i="1"/>
  <c r="L147" i="1"/>
  <c r="F20" i="1"/>
  <c r="G28" i="4"/>
  <c r="M147" i="1"/>
  <c r="G20" i="1"/>
  <c r="H28" i="4"/>
  <c r="K147" i="1"/>
  <c r="E20" i="1"/>
  <c r="F28" i="4"/>
  <c r="F22" i="1"/>
  <c r="L40" i="1"/>
  <c r="M40" i="1"/>
  <c r="K40" i="1"/>
  <c r="I23" i="1"/>
  <c r="I26" i="1"/>
  <c r="I28" i="1"/>
  <c r="I29" i="1"/>
  <c r="G22" i="1"/>
  <c r="F21" i="1"/>
  <c r="G31" i="4"/>
  <c r="H31" i="4"/>
  <c r="G30" i="4"/>
  <c r="H30" i="4"/>
  <c r="F31" i="4"/>
  <c r="F30" i="4"/>
  <c r="H25" i="1"/>
  <c r="I25" i="1"/>
  <c r="H24" i="1"/>
  <c r="I24" i="1"/>
  <c r="H15" i="1"/>
  <c r="I15" i="1"/>
  <c r="H13" i="1"/>
  <c r="I13" i="1"/>
  <c r="H12" i="1"/>
  <c r="I12" i="1"/>
  <c r="H156" i="1"/>
  <c r="H21" i="1"/>
  <c r="I21" i="1"/>
  <c r="H162" i="1"/>
  <c r="H166" i="1"/>
  <c r="H161" i="1"/>
  <c r="H22" i="1"/>
  <c r="I22" i="1"/>
  <c r="H129" i="1"/>
  <c r="H18" i="1"/>
  <c r="I18" i="1"/>
  <c r="J67" i="4"/>
  <c r="G17" i="4"/>
  <c r="G20" i="4"/>
  <c r="G21" i="4"/>
  <c r="G22" i="4"/>
  <c r="G23" i="4"/>
  <c r="G26" i="4"/>
  <c r="G27" i="4"/>
  <c r="G29" i="4"/>
  <c r="G32" i="4"/>
  <c r="G33" i="4"/>
  <c r="G34" i="4"/>
  <c r="H17" i="4"/>
  <c r="H20" i="4"/>
  <c r="H21" i="4"/>
  <c r="H22" i="4"/>
  <c r="H23" i="4"/>
  <c r="H26" i="4"/>
  <c r="H27" i="4"/>
  <c r="H29" i="4"/>
  <c r="H32" i="4"/>
  <c r="H33" i="4"/>
  <c r="H34" i="4"/>
  <c r="I17" i="4"/>
  <c r="H36" i="1"/>
  <c r="H11" i="1"/>
  <c r="I19" i="4" s="1"/>
  <c r="I21" i="4"/>
  <c r="I23" i="4"/>
  <c r="H97" i="1"/>
  <c r="H16" i="1"/>
  <c r="I16" i="1"/>
  <c r="H104" i="1"/>
  <c r="H17" i="1"/>
  <c r="I17" i="1"/>
  <c r="H136" i="1"/>
  <c r="H19" i="1"/>
  <c r="I19" i="1"/>
  <c r="H147" i="1"/>
  <c r="H20" i="1"/>
  <c r="I20" i="1"/>
  <c r="I29" i="4"/>
  <c r="I32" i="4"/>
  <c r="I33" i="4"/>
  <c r="I34" i="4"/>
  <c r="I35" i="4"/>
  <c r="F47" i="4"/>
  <c r="F17" i="4"/>
  <c r="F19" i="4"/>
  <c r="F20" i="4"/>
  <c r="F21" i="4"/>
  <c r="F22" i="4"/>
  <c r="F23" i="4"/>
  <c r="F26" i="4"/>
  <c r="F27" i="4"/>
  <c r="F29" i="4"/>
  <c r="F32" i="4"/>
  <c r="F33" i="4"/>
  <c r="F34" i="4"/>
  <c r="H67" i="4"/>
  <c r="G67" i="4"/>
  <c r="F72" i="4"/>
  <c r="F75" i="4"/>
  <c r="J29" i="4"/>
  <c r="J32" i="4"/>
  <c r="J33" i="4"/>
  <c r="J34" i="4"/>
  <c r="J35" i="4"/>
  <c r="I75" i="4"/>
  <c r="J75" i="4" s="1"/>
  <c r="I72" i="4"/>
  <c r="G75" i="4"/>
  <c r="G72" i="4"/>
  <c r="H75" i="4"/>
  <c r="H72" i="4"/>
  <c r="J17" i="4"/>
  <c r="J72" i="4"/>
  <c r="J56" i="4"/>
  <c r="J53" i="4"/>
  <c r="J47" i="4"/>
  <c r="J45" i="4"/>
  <c r="J42" i="4"/>
  <c r="J23" i="4"/>
  <c r="J16" i="4"/>
  <c r="J15" i="4"/>
  <c r="J14" i="4"/>
  <c r="J13" i="4"/>
  <c r="J12" i="4"/>
  <c r="G10" i="6"/>
  <c r="D10" i="6"/>
  <c r="G15" i="6"/>
  <c r="G18" i="6"/>
  <c r="G13" i="6"/>
  <c r="D15" i="6"/>
  <c r="D18" i="6"/>
  <c r="D13" i="6"/>
  <c r="F10" i="6"/>
  <c r="C10" i="6"/>
  <c r="F15" i="6"/>
  <c r="F18" i="6"/>
  <c r="F13" i="6"/>
  <c r="C15" i="6"/>
  <c r="C18" i="6"/>
  <c r="C13" i="6"/>
  <c r="F25" i="6"/>
  <c r="C25" i="6"/>
  <c r="H9" i="6"/>
  <c r="H11" i="6"/>
  <c r="H12" i="6"/>
  <c r="H10" i="6"/>
  <c r="H14" i="6"/>
  <c r="H16" i="6"/>
  <c r="H17" i="6"/>
  <c r="H15" i="6"/>
  <c r="H19" i="6"/>
  <c r="H20" i="6"/>
  <c r="H18" i="6"/>
  <c r="H13" i="6"/>
  <c r="H21" i="6"/>
  <c r="H22" i="6"/>
  <c r="H23" i="6"/>
  <c r="H28" i="6"/>
  <c r="G28" i="6"/>
  <c r="F28" i="6"/>
  <c r="E23" i="6"/>
  <c r="E14" i="6"/>
  <c r="E16" i="6"/>
  <c r="E17" i="6"/>
  <c r="E15" i="6"/>
  <c r="E19" i="6"/>
  <c r="E20" i="6"/>
  <c r="E18" i="6"/>
  <c r="E13" i="6"/>
  <c r="E22" i="6"/>
  <c r="E21" i="6"/>
  <c r="E12" i="6"/>
  <c r="E11" i="6"/>
  <c r="E10" i="6"/>
  <c r="E9" i="6"/>
  <c r="E28" i="6"/>
  <c r="D28" i="6"/>
  <c r="C28" i="6"/>
  <c r="D14" i="1"/>
  <c r="B14" i="1"/>
  <c r="A14" i="1"/>
  <c r="D26" i="1"/>
  <c r="B26" i="1"/>
  <c r="A26" i="1"/>
  <c r="D25" i="1"/>
  <c r="B25" i="1"/>
  <c r="A25" i="1"/>
  <c r="D19" i="1"/>
  <c r="B19" i="1"/>
  <c r="A19" i="1"/>
  <c r="D12" i="1"/>
  <c r="B12" i="1"/>
  <c r="A12" i="1"/>
  <c r="D15" i="1"/>
  <c r="B15" i="1"/>
  <c r="A15" i="1"/>
  <c r="D11" i="1"/>
  <c r="A11" i="1"/>
  <c r="B11" i="1"/>
  <c r="B19" i="5"/>
  <c r="D24" i="1"/>
  <c r="B24" i="1"/>
  <c r="A24" i="1"/>
  <c r="D20" i="1"/>
  <c r="B20" i="1"/>
  <c r="A20" i="1"/>
  <c r="D18" i="1"/>
  <c r="B18" i="1"/>
  <c r="A18" i="1"/>
  <c r="D17" i="1"/>
  <c r="B17" i="1"/>
  <c r="A17" i="1"/>
  <c r="D16" i="1"/>
  <c r="B16" i="1"/>
  <c r="A16" i="1"/>
  <c r="I28" i="4"/>
  <c r="I27" i="4"/>
  <c r="J27" i="4"/>
  <c r="I25" i="4"/>
  <c r="I24" i="4"/>
  <c r="I11" i="1"/>
  <c r="I26" i="4"/>
  <c r="J26" i="4"/>
  <c r="I20" i="4"/>
  <c r="J20" i="4"/>
  <c r="J19" i="4"/>
  <c r="J28" i="4"/>
  <c r="J25" i="4"/>
  <c r="F24" i="4"/>
  <c r="H24" i="4"/>
  <c r="H36" i="4"/>
  <c r="H58" i="4"/>
  <c r="G24" i="4"/>
  <c r="G36" i="4"/>
  <c r="I30" i="4"/>
  <c r="J30" i="4" s="1"/>
  <c r="I31" i="4"/>
  <c r="J31" i="4" s="1"/>
  <c r="H73" i="4"/>
  <c r="H77" i="4"/>
  <c r="H71" i="4"/>
  <c r="F36" i="4"/>
  <c r="F58" i="4"/>
  <c r="J24" i="4"/>
  <c r="F73" i="4"/>
  <c r="F77" i="4"/>
  <c r="F71" i="4"/>
  <c r="G58" i="4" l="1"/>
  <c r="G73" i="4"/>
  <c r="G77" i="4" s="1"/>
  <c r="G71" i="4"/>
  <c r="E30" i="1"/>
  <c r="G30" i="1"/>
  <c r="F30" i="1"/>
  <c r="G251" i="7" l="1"/>
  <c r="E82" i="1"/>
  <c r="H75" i="1"/>
  <c r="H14" i="1" s="1"/>
  <c r="I14" i="1" l="1"/>
  <c r="H30" i="1"/>
  <c r="I22" i="4"/>
  <c r="I30" i="1"/>
  <c r="J22" i="4" l="1"/>
  <c r="I36" i="4"/>
  <c r="J36" i="4" l="1"/>
  <c r="I58" i="4"/>
  <c r="J58" i="4" l="1"/>
  <c r="I71" i="4"/>
  <c r="J71" i="4" s="1"/>
  <c r="I73" i="4"/>
  <c r="I77" i="4" l="1"/>
  <c r="J77" i="4" s="1"/>
  <c r="J73" i="4"/>
</calcChain>
</file>

<file path=xl/sharedStrings.xml><?xml version="1.0" encoding="utf-8"?>
<sst xmlns="http://schemas.openxmlformats.org/spreadsheetml/2006/main" count="1044" uniqueCount="451">
  <si>
    <t>Správce:</t>
  </si>
  <si>
    <t xml:space="preserve">vedoucí odboru </t>
  </si>
  <si>
    <t>v tis.Kč</t>
  </si>
  <si>
    <t>§</t>
  </si>
  <si>
    <t>položka</t>
  </si>
  <si>
    <t>UZ</t>
  </si>
  <si>
    <t xml:space="preserve">název položky </t>
  </si>
  <si>
    <t>%</t>
  </si>
  <si>
    <t>9=8/5</t>
  </si>
  <si>
    <t xml:space="preserve">Celkem </t>
  </si>
  <si>
    <t>FINANČNÍ VZTAHY K ROZPOČTŮM KRAJŮ</t>
  </si>
  <si>
    <t>K R A J</t>
  </si>
  <si>
    <t>příspěvek na výkon krajské správy celkem</t>
  </si>
  <si>
    <t>Středočeský</t>
  </si>
  <si>
    <t>Jihočeský</t>
  </si>
  <si>
    <t>Plzeňský</t>
  </si>
  <si>
    <t>Karlovarský</t>
  </si>
  <si>
    <t>Ústecký</t>
  </si>
  <si>
    <t>Liberecký</t>
  </si>
  <si>
    <t>Královehradecký</t>
  </si>
  <si>
    <t>Pardubický</t>
  </si>
  <si>
    <t>Vysočina</t>
  </si>
  <si>
    <t>Jihomoravský</t>
  </si>
  <si>
    <t>Olomoucký</t>
  </si>
  <si>
    <t>Zlínský</t>
  </si>
  <si>
    <t>Moravskoslezský</t>
  </si>
  <si>
    <t>Ú h r n</t>
  </si>
  <si>
    <t>Kritéria pro stanovení příspěvku na výkon státní správy:</t>
  </si>
  <si>
    <t xml:space="preserve">Odbor ekonomický </t>
  </si>
  <si>
    <t>ORJ - 07</t>
  </si>
  <si>
    <t>Ing. Jiří Juřena</t>
  </si>
  <si>
    <t xml:space="preserve">pol. 1354 - Příjmy z licencí pro kamionovou dopravu </t>
  </si>
  <si>
    <t xml:space="preserve">pol. 1361 - Správní poplatky                     </t>
  </si>
  <si>
    <t xml:space="preserve">Příjmy za pokuty uložené podle zákona č. 111/1997 Sb., o silniční dopravě a podle zákona č. 13/1997 Sb., o pozemních komunikacích. </t>
  </si>
  <si>
    <t xml:space="preserve">§ 6172, pol. 2131 - Příjmy z pronájmu pozemků              </t>
  </si>
  <si>
    <t>Smlouva s Českými drahami, a.s. Praha o pronájmu parkovacích míst</t>
  </si>
  <si>
    <t>Smlouva o nájmu - přenechání části interiéru podzemního parkoviště za účelem umístění a provozování 10ti kusů city light vitrín - reklamní plocha</t>
  </si>
  <si>
    <t xml:space="preserve">§ 6172, pol. 2132 - Příjmy z pronájmu ostatních nemovitostí     </t>
  </si>
  <si>
    <t>Příjmy z pronájmu nebytových prostor - provozování rychlého občerstvení (kantýna)</t>
  </si>
  <si>
    <t xml:space="preserve">§ 6172, pol. 2133 - Příjmy z pronájmu movitých věcí           </t>
  </si>
  <si>
    <t>Příjmy z pronájmu movitých věcí - provozování rychlého občerstvení (kantýna)</t>
  </si>
  <si>
    <t xml:space="preserve">Krajský úřad je v souvislosti s výkonem státní správy příjemcem správních poplatků podle zákona č. 634/2004 Sb., o správních poplatcích, za tyto úkony:                      </t>
  </si>
  <si>
    <t xml:space="preserve">položka 17 -  vydání stavebního povolení  </t>
  </si>
  <si>
    <t xml:space="preserve">§ 1032, pol. 2131 - Příjmy z pronájmu pozemků              </t>
  </si>
  <si>
    <t xml:space="preserve">Příjmem rozpočtu kraje je výnos z pokut uložených podle </t>
  </si>
  <si>
    <t xml:space="preserve"> - ust. § 31 odst. 8 zákona č. 99/2004 Sb., o rybářství,   rybářskou stráží a krajským úřadem, </t>
  </si>
  <si>
    <t xml:space="preserve"> - ust. § 38 odst. 7 zákona č. 76/2002 Sb., o integrované prevenci,krajským úřadem a 50% výše pokut uložených ČIŽP a KHS, </t>
  </si>
  <si>
    <t xml:space="preserve"> - ust. § 88a  zákona č. 114/1992 sb., o ochraně přírody a krajiny ve znění pozdějších předpisů,  krajským úřadem,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</si>
  <si>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</si>
  <si>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- ust. § 35 zákona č. 274/2001 Sb., o vodovodech a kanalizacích,  krajským úřadem,              </t>
  </si>
  <si>
    <t xml:space="preserve"> - ust. § 40 odst. 15 zákona č. 86/2002 Sb., o ochraně ovzduší ve znění pozdějších předpisů, krajským úřadem a musí být použit k ochraně ovzduší na území v jeho působnosti. </t>
  </si>
  <si>
    <t xml:space="preserve"> -  ust. § 39 odst. 8 zákona č. 356/2003 Sb., o chemických látkách a chemických přípravcích,  krajským úřadem. </t>
  </si>
  <si>
    <t>Odbor životního prostředí a zemědělství, ORJ - 09</t>
  </si>
  <si>
    <t>Správní poplatky za registrace nestátních zdravotnických zařízení, dle zákona č. 160/1992 Sb.</t>
  </si>
  <si>
    <t>4. Odbor zdravotnictví, ORJ - 14</t>
  </si>
  <si>
    <t xml:space="preserve">Příjmy z pronájmu nemovitostí: </t>
  </si>
  <si>
    <t xml:space="preserve">§ 6172, pol. 3111 - Příjmy z prodeje pozemků                </t>
  </si>
  <si>
    <t>Příjmy z prodeje pozemků.</t>
  </si>
  <si>
    <t xml:space="preserve">§ 6172, pol. 3112 - Příjmy z prodeje ostatních nemovitostí a jejich částí </t>
  </si>
  <si>
    <t>Příjmy z prodeje nemovitostí.</t>
  </si>
  <si>
    <t xml:space="preserve">§ 6310, pol. 2141 - Příjmy z úroků                                          </t>
  </si>
  <si>
    <t>Odbor ekonomický, ORJ - 07</t>
  </si>
  <si>
    <t xml:space="preserve">Příjmy z úroků z bankovních účtů. </t>
  </si>
  <si>
    <t xml:space="preserve">§ 6172, pol. 2122 - Odvody příspěvkových organizací        </t>
  </si>
  <si>
    <t>koeficient   -    6,751705</t>
  </si>
  <si>
    <t>Daňové příjmy</t>
  </si>
  <si>
    <t>Daň z příjmů fyzických osob - závislá činnost</t>
  </si>
  <si>
    <t>Daň z příjmů fyzických osob - podnikatelé</t>
  </si>
  <si>
    <t>Daň z příjmů fyzických osob - zvláštní sazba</t>
  </si>
  <si>
    <t xml:space="preserve">Daň z příjmů právnických osob </t>
  </si>
  <si>
    <t>Daň z přidané hodnoty</t>
  </si>
  <si>
    <t>Daňový příjem</t>
  </si>
  <si>
    <t>celkem</t>
  </si>
  <si>
    <t>kraje</t>
  </si>
  <si>
    <t>DPH</t>
  </si>
  <si>
    <t>v tom:</t>
  </si>
  <si>
    <t>Daň z příjmů právnických osob celkem</t>
  </si>
  <si>
    <t>DPPO</t>
  </si>
  <si>
    <t>DPPO - placeno obcemi a kraji</t>
  </si>
  <si>
    <t>Daň z příjmů fyzických osob celkem</t>
  </si>
  <si>
    <t>DPFO - zvláštní sazba</t>
  </si>
  <si>
    <t>DPFO - závislá činnost celkem</t>
  </si>
  <si>
    <t>Daň z nemovitostí</t>
  </si>
  <si>
    <t>Místní a správní poplatky</t>
  </si>
  <si>
    <t>Poplatky za znečišťování živ. prostředí</t>
  </si>
  <si>
    <t>Celkem daňové příjmy</t>
  </si>
  <si>
    <t>Schválený rozpočet 2006</t>
  </si>
  <si>
    <t>Rozdíl</t>
  </si>
  <si>
    <t xml:space="preserve">obce </t>
  </si>
  <si>
    <t>DPFO - z podnikání celkem</t>
  </si>
  <si>
    <t>daň z ponikání - sdílená část výnosů</t>
  </si>
  <si>
    <t>daň z ponikání - 30 %</t>
  </si>
  <si>
    <t>DPFO -  sdílená část</t>
  </si>
  <si>
    <t>DPFO - 1,5 % motivace</t>
  </si>
  <si>
    <t>v mld.Kč</t>
  </si>
  <si>
    <t>Odbor  ekonomický</t>
  </si>
  <si>
    <t xml:space="preserve">Správce: </t>
  </si>
  <si>
    <t>vedoucí odboru (kanceláře)</t>
  </si>
  <si>
    <t>a) Příjmy Olomouckého kraje</t>
  </si>
  <si>
    <t>název položky</t>
  </si>
  <si>
    <t>mezisoučet - daňové příjmy</t>
  </si>
  <si>
    <t>-</t>
  </si>
  <si>
    <t>Správní poplatky</t>
  </si>
  <si>
    <t xml:space="preserve">Odvody příspěvkových organizací </t>
  </si>
  <si>
    <t>Příjmy z pronájmu pozemků</t>
  </si>
  <si>
    <t>Příjmy z pronájmu ostatních nemovitostí a jejich částí</t>
  </si>
  <si>
    <t>Příjmy z pronájmu movitých věcí</t>
  </si>
  <si>
    <t>Příjmy z prodeje pozemků</t>
  </si>
  <si>
    <t xml:space="preserve">Příjmy z prodeje ostatních nemovitostí a jejich částí </t>
  </si>
  <si>
    <t>Příjmy z úroků</t>
  </si>
  <si>
    <t>Neinvestiční přijaté dotace ze státního rozpočtu v rámci souhrnného dotačního vztahu</t>
  </si>
  <si>
    <t xml:space="preserve">Splátky půjčených prostředků od obcí </t>
  </si>
  <si>
    <t>Celkem</t>
  </si>
  <si>
    <t>b) Fond sociálních potřeb</t>
  </si>
  <si>
    <t>Převody z rozpočtových účtů</t>
  </si>
  <si>
    <t>Platby za odebrané množství podzemní vody</t>
  </si>
  <si>
    <t>Příjmy Olomouckého kraje celkem</t>
  </si>
  <si>
    <t>Konsolidace</t>
  </si>
  <si>
    <t>Příjmy Olomouckého kraje celkem (po konsolidaci*)</t>
  </si>
  <si>
    <t>Konsolidace je očištění údajů v rozpočtu o interní přesuny peněžních prostředků uvnitř organizace mezi jednotlivými účty.</t>
  </si>
  <si>
    <t xml:space="preserve"> -</t>
  </si>
  <si>
    <t>Splátky půjčených prostředků od obecně prospěšných společností a podobných subjektů</t>
  </si>
  <si>
    <t xml:space="preserve"> - oblast školství </t>
  </si>
  <si>
    <t xml:space="preserve"> - oblast dopravy</t>
  </si>
  <si>
    <t xml:space="preserve"> - oblast kultury</t>
  </si>
  <si>
    <t xml:space="preserve"> - oblast sociálních věcí </t>
  </si>
  <si>
    <t xml:space="preserve"> - oblast zdravotnictví </t>
  </si>
  <si>
    <t>Příjmy z finančního vypořádání minulých let mezi krajem a obcemi</t>
  </si>
  <si>
    <t>1. Odvody z investičního fondu (v souvislosti s poskytnutím příspěvku na provoz - odpisy), UZ 006:</t>
  </si>
  <si>
    <t xml:space="preserve">2. Odvody z investičního fondu (spoluúčast na realizaci investičních akcí): </t>
  </si>
  <si>
    <t>Příjmy z licencí pro kamionovou dopravu</t>
  </si>
  <si>
    <t xml:space="preserve"> - oblast kultury (nové akce)</t>
  </si>
  <si>
    <t>UZ 010</t>
  </si>
  <si>
    <t>UZ 011</t>
  </si>
  <si>
    <t>UZ 013</t>
  </si>
  <si>
    <t>Nájemné za byt ponížený o poplatek do fondu oprav a odměnu za správu  dle nájemní smlouvy</t>
  </si>
  <si>
    <t xml:space="preserve">položka 96 - vydání integrovaného povolení nebo jeho změn                                                                     </t>
  </si>
  <si>
    <t>položka 122 - vydání rozhodnutí o udělení souhlasu v oblasti nakládání s odpady</t>
  </si>
  <si>
    <t>Financování celkem</t>
  </si>
  <si>
    <t>Celkové příjmy Olomouckého kraje celkem (včetně financování)</t>
  </si>
  <si>
    <t>Pokuty uložené za porušení povinností stanovených zákonem č. 40/1995 Sb., o regulaci reklamy a o změně a doplnění zákona č. 468/1991 Sb., o provozování rozhlasového a televizního vysílání a zákonem č. 562/1990 Sb., o cenách ve znění pozdějších předpisů</t>
  </si>
  <si>
    <t xml:space="preserve">Nostrifikace - uznávání rovnocennosti vysvědčení vydaných zahraničními školami. </t>
  </si>
  <si>
    <t>Daň z příjmů fyzických osob z kapitálových výnosů *</t>
  </si>
  <si>
    <t xml:space="preserve">Daň z příjmů fyzických osob ze samostatné výdělečné činnosti * </t>
  </si>
  <si>
    <t>Daň z příjmů právnických osob (bez placení obcemi) *</t>
  </si>
  <si>
    <t>Daň z přidané hodnoty *</t>
  </si>
  <si>
    <t>Ostatní nedaňové příjmy</t>
  </si>
  <si>
    <t>d) Financování</t>
  </si>
  <si>
    <t>Změna stavu krátkodobých prostředků na bankovních účtech</t>
  </si>
  <si>
    <t>Rekapitulace:</t>
  </si>
  <si>
    <t xml:space="preserve"> - oblast zdravotnictví  (nové akce)</t>
  </si>
  <si>
    <t>§ 3349, pol. 2111 - Příjmy z poskytování služeb  a výrobků</t>
  </si>
  <si>
    <t>Příjmy z poskytování služeb a výrobků</t>
  </si>
  <si>
    <t>Nájemné za pronájem vlastní honitby Olomouckého kraje Valšovice Střední lesnické škole Hranice, Jurikova 3. Výše nájemného za jeden běžný myslivecký rok byla stanovena Dodatkem č. 1 ke smlouvě o nájmu honitby Valšovice, který byl schválen usnesením Rady Olomouckého kraje č. UR/80/45/2004 ze dne 10.6.2004. Navýšení je způsobeno naúčtováním DPH.</t>
  </si>
  <si>
    <t xml:space="preserve">§ 3769, pol. 2212 - Sankční platby přijaté od jiných subjektů                        </t>
  </si>
  <si>
    <t xml:space="preserve">§ 6172, pol. 2212 - Sankční platby přijaté od jiných subjektů     </t>
  </si>
  <si>
    <t xml:space="preserve">Náklady řízení stanovené podle § 79 odst. 5 zákona č. 500/2004 Sb., správní řád, ve znění pozdějších  předpisů  ve spojení s  § 6 odst. 1 vyhlášky Ministerstva vnitra  č. 520/2005 Sb.,  o  rozsahu  hotových výdajů  a  ušlého výdělku, které správní orgán hradí jiným osobám, a o výši paušální částky nákladů řízení. Správní poplatky  za  vydávání  ověřených výstupů z  informačních  systémů veřejné správy podle zákona č. 365/2000 Sb., ve znění pozdějších předpisů a za provádění autorizované konverze podle zákona č. 300/2008 Sb, ve znění pozdějších předpisů.     </t>
  </si>
  <si>
    <t>Sankční platby přijaté od jiných subjektů</t>
  </si>
  <si>
    <t xml:space="preserve">Ostatní nedaňové příjmy j.n. </t>
  </si>
  <si>
    <t>Daň z příjmů fyzických osob závislé činnosti a funkčních požitků *</t>
  </si>
  <si>
    <t>ORG</t>
  </si>
  <si>
    <t>Oblast školství</t>
  </si>
  <si>
    <t>6172</t>
  </si>
  <si>
    <t>2122</t>
  </si>
  <si>
    <t xml:space="preserve">Odvody příspěvkových organizací        </t>
  </si>
  <si>
    <t>Oblast zdravotnictví</t>
  </si>
  <si>
    <t>CELKEM</t>
  </si>
  <si>
    <t>Převody z ostatních vlastních fondů</t>
  </si>
  <si>
    <t>Přijaté nekapitálové příspěvky a náhrady</t>
  </si>
  <si>
    <t>Dlouhodobé přijaté půjčené prostředky</t>
  </si>
  <si>
    <t>c) Fond na podporu výstavby a obnovy vodohospodářské infrastruktury na území Olomouckého kraje</t>
  </si>
  <si>
    <t xml:space="preserve">Celkem za oblast školství </t>
  </si>
  <si>
    <t>Celkem za oblast dopravy</t>
  </si>
  <si>
    <t>Celkem za oblast kultury</t>
  </si>
  <si>
    <t xml:space="preserve">Celkem za oblast sociální </t>
  </si>
  <si>
    <t xml:space="preserve">Celkem za oblast zdravotnictví </t>
  </si>
  <si>
    <t>10=9/6</t>
  </si>
  <si>
    <t>1. Kancelář ředitele, ORJ - 03, ORG 90 000 000 000</t>
  </si>
  <si>
    <t>Poznámka: v části upravený rozpočet a skutečnost nejsou uvedeny všechny položky, protože nejsou součástí schváleného rozpočtu.</t>
  </si>
  <si>
    <t>Celkem za oblast školství</t>
  </si>
  <si>
    <t xml:space="preserve">Mateřská škola Olomouc, Blanická 16 </t>
  </si>
  <si>
    <t>ZŠ a MŠ při FN Olomouc</t>
  </si>
  <si>
    <t>ZŠ a MŠ logopedická Olomouc</t>
  </si>
  <si>
    <t>ZŠ prof. V. Vejdovského Litovel, nám. P. Otakara 777</t>
  </si>
  <si>
    <t>ZŠ prof. Z. Matějčka Olomouc, Svatoplukova 11</t>
  </si>
  <si>
    <t>Střední škola , Olomouc - Svatý Kopeček, B. Dvorského 17</t>
  </si>
  <si>
    <t xml:space="preserve">Základní škola Šternberk, Olomoucká 76 </t>
  </si>
  <si>
    <t xml:space="preserve">Základní škola Uničov, Šternberská 35 </t>
  </si>
  <si>
    <t>ZŠ, DD a ŠJ Litovel</t>
  </si>
  <si>
    <t xml:space="preserve">ZŠ Moravský Beroun, Masarykova 357 </t>
  </si>
  <si>
    <t>Gymnázium Jana Opletala, Litovel, Opletalova 189</t>
  </si>
  <si>
    <t>Gymnázium, Olomouc, Čajkovského 9</t>
  </si>
  <si>
    <t>Slovanské gymnázium, Olomouc, tř. J. z Poděbrad 13</t>
  </si>
  <si>
    <t>Gymnázium, Olomouc - Hejčín, Tomkova 45</t>
  </si>
  <si>
    <t>Gymnázium, Šternberk, Horní náměstí 5</t>
  </si>
  <si>
    <t xml:space="preserve">Gymnázium, Uničov, Gymnazijní 257   </t>
  </si>
  <si>
    <t>VOŠ a SPŠ elektrotechnická, Olomouc, Božetěchova 3</t>
  </si>
  <si>
    <t>Střední průmyslová škola strojnická, Olomouc, tř. 17.listopadu 49</t>
  </si>
  <si>
    <t>SPŠ a OA, Uničov, Školní 164</t>
  </si>
  <si>
    <t xml:space="preserve">Střední škola zemědělská, Olomouc, U Hradiska 4  </t>
  </si>
  <si>
    <t>Obchodní akademie, Olomouc, tř.Spojenců 11</t>
  </si>
  <si>
    <t>SZŠ a VOŠ zdravotnická E.Pöttinga, Olomouc, Pöttingova 2</t>
  </si>
  <si>
    <t>SOŠ a SOU, Uničov,  Moravské náměstí 681</t>
  </si>
  <si>
    <t>Střední odborná škola Litovel, Komenského 677</t>
  </si>
  <si>
    <t>Sigmundova střední škola strojírenská, Lutín</t>
  </si>
  <si>
    <t>Střední škola logistiky a chemie, Olomouc, U Hradiska 29</t>
  </si>
  <si>
    <t>Střední škola polytechnická, Olomouc, Rooseveltova 79</t>
  </si>
  <si>
    <t>Střední škola polygrafická, Olomouc, Střední Novosadská 55</t>
  </si>
  <si>
    <t>Střední odborná škola obchodu a služeb, Olomouc, Štursova 14</t>
  </si>
  <si>
    <t xml:space="preserve">Střední škola technická a obchodní, Olomouc, Kosinova 4 </t>
  </si>
  <si>
    <t xml:space="preserve">ZUŠ Iši Krejčího Olomouc, Na Vozovce 32 </t>
  </si>
  <si>
    <t xml:space="preserve">ZUŠ "Žerotín" Olomouc, Kavaleristů 6 </t>
  </si>
  <si>
    <t>ZUŠ  M. Stibora - výtvarný obor, Olomouc, Pionýrská 4</t>
  </si>
  <si>
    <t xml:space="preserve">Základní umělecká škola Litovel, Jungmannova 740 </t>
  </si>
  <si>
    <t xml:space="preserve">Základní umělecká škola, Uničov,  Litovelská 190 </t>
  </si>
  <si>
    <t>Dům dětí a mládeže Olomouc</t>
  </si>
  <si>
    <t xml:space="preserve">Dům dětí a mládeže Litovel </t>
  </si>
  <si>
    <t>Dům dětí a mládeže Vila Tereza, Uničov</t>
  </si>
  <si>
    <t>DD a ŠJ , Olomouc, U sportovní haly 1a</t>
  </si>
  <si>
    <t>PPP Olomouckého kraje, Olomouc, U Sportovní haly 1a</t>
  </si>
  <si>
    <t>ZŠ a MŠ Mohelnice, Masarykova 4</t>
  </si>
  <si>
    <t xml:space="preserve">SŠ, ZŠ a MŠ Šumperk, Hanácká 3 </t>
  </si>
  <si>
    <t>Základní škola a Dětský domov Zábřeh</t>
  </si>
  <si>
    <t xml:space="preserve">Gymnázium, Šumperk, Masaryk. nám. 8 </t>
  </si>
  <si>
    <t xml:space="preserve">Gymnázium, Zábřeh, nám.Osvobození 20 </t>
  </si>
  <si>
    <t>VOŠ a SPŠ, Šumperk, Gen. Krátkého 1</t>
  </si>
  <si>
    <t xml:space="preserve">VOŠ a SŠ automobilní, Zábřeh, U Dráhy 6 </t>
  </si>
  <si>
    <t xml:space="preserve">SPŠ elektrotechnická, Mohelnice, G. Svobody 2 </t>
  </si>
  <si>
    <t xml:space="preserve">Střední odborná škola, Šumperk, Zemědělská 3 </t>
  </si>
  <si>
    <t xml:space="preserve">SOŠ a SOU, Šumperk, Gen. Krátkého 30 </t>
  </si>
  <si>
    <t xml:space="preserve">Obchodní akademie, Mohelnice, Olomoucká 82 </t>
  </si>
  <si>
    <t>OA a JŠ s právem státní jazykové zkoušky, Šumperk, Hlavní třída 31</t>
  </si>
  <si>
    <t>Střední zdravotnická škola, Šumperk, Kladská 2</t>
  </si>
  <si>
    <t xml:space="preserve">Střední škola technická, Mohelnice, 1. máje 2 </t>
  </si>
  <si>
    <t>SŠ železniční a stavební, Šumperk, Bulharská 8</t>
  </si>
  <si>
    <t>OU a Praktická škola, Mohelnice, Vodní 27</t>
  </si>
  <si>
    <t>SOU zemědělské, Loštice, Palackého 338</t>
  </si>
  <si>
    <t xml:space="preserve">ZUŠ, Mohelnice, náměstí Svobody 15 </t>
  </si>
  <si>
    <t>ZUŠ, Šumperk, Žerotínova 11</t>
  </si>
  <si>
    <t xml:space="preserve">ZUŠ, Zábřeh, Farní 9 </t>
  </si>
  <si>
    <t xml:space="preserve">Dům dětí a mládeže MAGNET, Mohelnice </t>
  </si>
  <si>
    <t>DDM a zařízení pro DVPP Vila Doris Šumperk</t>
  </si>
  <si>
    <t>SŠ, ZŠ a MŠ Prostějov, Komenského 10</t>
  </si>
  <si>
    <t>Základní škola a Dětský domov Prostějov</t>
  </si>
  <si>
    <t>Gymnázium Jiřího Wolkera,  Prostějov, Kollárova 3</t>
  </si>
  <si>
    <t>SOŠ průmyslová a SOU strojírenské, Prostějov, Lidická 4</t>
  </si>
  <si>
    <t>Švehlova střední škola, Prostějov, nám. Spojenců 17</t>
  </si>
  <si>
    <t xml:space="preserve">Obchodní akademie, Prostějov, Palackého 18 </t>
  </si>
  <si>
    <t>Střední zdravotnická škola , Prostějov, Vápenice 3</t>
  </si>
  <si>
    <t>SOU stavební Prostějov, Fanderlíkova 25</t>
  </si>
  <si>
    <t xml:space="preserve">ZUŠ Konice, Na Příhonech 425 </t>
  </si>
  <si>
    <t xml:space="preserve">DD a ŠJ, Konice, Vrchlického 369 </t>
  </si>
  <si>
    <t xml:space="preserve">DD a ŠJ, Plumlov, Balkán 333 </t>
  </si>
  <si>
    <t>SCHOLA SERVIS - zařízení pro DVPP a středisko služeb školám, Prostějov, přispěvková organizace</t>
  </si>
  <si>
    <t xml:space="preserve">ZŠ a MŠ Hranice, Nová 1820 </t>
  </si>
  <si>
    <t>Základní škola Lipník n. Bečvou, Osecká 301</t>
  </si>
  <si>
    <t>Gymnázium J. Škody, Přerov, Komenského 29</t>
  </si>
  <si>
    <t xml:space="preserve">Gymnázium, Hranice, Zborovská 293 </t>
  </si>
  <si>
    <t xml:space="preserve">Gymnázium, Kojetín, Sv. Čecha 683 </t>
  </si>
  <si>
    <t>Střední průmyslová škola Hranice</t>
  </si>
  <si>
    <t>SPŠ stavební, Lipník n. Bečvou, Komenského sady 257</t>
  </si>
  <si>
    <t xml:space="preserve">Střední průmyslová škola, Přerov, Havlíčkova 2 </t>
  </si>
  <si>
    <t>SŠ gastronomie a služeb, Přerov, Šířava 7</t>
  </si>
  <si>
    <t>Střední lesnická škola, Hranice, Jurikova 588</t>
  </si>
  <si>
    <t xml:space="preserve">Gymnázium J. Blahoslava a Stř.ped.škola, Přerov, Denisova 3 </t>
  </si>
  <si>
    <t>Střední škola zemědělská, Přerov, Osmek 47</t>
  </si>
  <si>
    <t>OA a JŠ s právem státní jazykové zkoušky, Přerov, Bartošova 24</t>
  </si>
  <si>
    <t>Střední zdravotnická škola, Hranice, Studentská 1095</t>
  </si>
  <si>
    <t>Střední škola elektrotechnická, Lipník nad Bečvou, Tyršova 781</t>
  </si>
  <si>
    <t>Střední škola technická, Přerov, Kouřilkova 8</t>
  </si>
  <si>
    <t>Střední škola řezbářská, Tovačov, Nádražní 146</t>
  </si>
  <si>
    <t xml:space="preserve">Odborné učiliště, Křenovice 8 </t>
  </si>
  <si>
    <t xml:space="preserve">ZUŠ, Hranice, Školní náměstí 35 </t>
  </si>
  <si>
    <t>ZUŠ B. Kozánka, Přerov</t>
  </si>
  <si>
    <t>ZUŠ A. Dvořáka, Lipník nad Bečvou, Havlíčkova 643</t>
  </si>
  <si>
    <t>Středisko volného času ATLAS a BIOS, Přerov</t>
  </si>
  <si>
    <t xml:space="preserve">DD a ŠJ, Hranice, Purgešova 4 </t>
  </si>
  <si>
    <t xml:space="preserve">DD a ŠJ, Lipník nad Bečvou, Tyršova 772 </t>
  </si>
  <si>
    <t>DD a ŠJ, Přerov, Sušilova 25</t>
  </si>
  <si>
    <t>ZŠ a MŠ při Priessnitzových léčebných lázních a.s., Jeseník</t>
  </si>
  <si>
    <t xml:space="preserve">Základní škola Jeseník, Fučíkova 312 </t>
  </si>
  <si>
    <t>Gymnázium, Jeseník, Komenského 281</t>
  </si>
  <si>
    <t>SOŠ a SOU strojírenské a stavební, Jeseník, Dukelská 1240</t>
  </si>
  <si>
    <t>Hotelová škola Vincenze Priessnitze, Jeseník, Dukelská 680</t>
  </si>
  <si>
    <t>Odborné učiliště a Praktická škola, Lipová - lázně 458</t>
  </si>
  <si>
    <t>SOŠ gastronomie a potravinářství, Jeseník, U Jatek 8</t>
  </si>
  <si>
    <t xml:space="preserve">SOŠ a SOU zemědělské, Horní Heřmanice 47 </t>
  </si>
  <si>
    <t>Základní umělecká škola Karla Ditterse Vidnava</t>
  </si>
  <si>
    <t>Základní umělecká škola Franze Schuberta Zlaté Hory</t>
  </si>
  <si>
    <t>Dětský domov a Školní jídelna, Černá Voda 1</t>
  </si>
  <si>
    <t>Správa silnic Olomouckého kraje, příspěvková organizace</t>
  </si>
  <si>
    <t>Domov pro seniory Javorník,příspěvková organizace</t>
  </si>
  <si>
    <t>Domov důchodců Kobylá nad Vidnavkou,příspěvková organizace</t>
  </si>
  <si>
    <t>Středisko pečovatelské služby Jeseník,příspěvková organizace</t>
  </si>
  <si>
    <t>Domov důchodců Červenka,příspěvková organizace</t>
  </si>
  <si>
    <t>Dům seniorů FRANTIŠEK Náměšť na Hané, příspěvková organizace</t>
  </si>
  <si>
    <t>Domov důchodců Hrubá Voda, příspěvková organizace</t>
  </si>
  <si>
    <t>Domov seniorů POHODA Chválkovice, příspěvková organizace</t>
  </si>
  <si>
    <t>Sociální služby pro seniory Olomouc, příspěvková organizace</t>
  </si>
  <si>
    <t>Klíč  centrum sociálních služeb Olomouc,příspěvková organizace</t>
  </si>
  <si>
    <t>Nové Zámky - poskytovatel sociálních služeb, příspěvková organizace</t>
  </si>
  <si>
    <t>Středisko sociální prevence Olomouc,příspěvková organizace</t>
  </si>
  <si>
    <t>Domov důchodců Šumperk,příspěvková organizace</t>
  </si>
  <si>
    <t>Domov důchodců Libina,příspěvková organizace</t>
  </si>
  <si>
    <t>Domov důchodců Štíty,příspěvková organizace</t>
  </si>
  <si>
    <t>Sociální služby Šumperk,příspěvková organizace</t>
  </si>
  <si>
    <t>Penzion pro důchodce Loštice,příspěvková organizace</t>
  </si>
  <si>
    <t xml:space="preserve">Domov Paprsek Olšany,příspěvková organizace </t>
  </si>
  <si>
    <t>Duha - centrum sociálních služeb Vikýřovice,přísp. org.</t>
  </si>
  <si>
    <t>Domov důchodců Prostějov,příspěvková organizace</t>
  </si>
  <si>
    <t>Domov důchodců Jesenec,příspěvková organizace</t>
  </si>
  <si>
    <t>Domov "Na Zámku",příspěvková organizace</t>
  </si>
  <si>
    <t>Sociální služby Prostějov ,příspěvková organizace</t>
  </si>
  <si>
    <t>Centrum sociálních služeb Prostějov,příspěvková organizace</t>
  </si>
  <si>
    <t>Domov pro seniory Radkova Lhota,příspěvková organizace</t>
  </si>
  <si>
    <t>Domov pro seniory Tovačov,příspěvková organizace</t>
  </si>
  <si>
    <t>Domov Větrný mlýn Skalička ,příspěvková organizace</t>
  </si>
  <si>
    <t xml:space="preserve">Centrum Dominika Kokory, příspěvková organizace </t>
  </si>
  <si>
    <t xml:space="preserve">Domov ADAM Dřevohostice, příspěvková organizace </t>
  </si>
  <si>
    <t xml:space="preserve">Domov Na zámečku Rokytnice, příspěvková organizace </t>
  </si>
  <si>
    <t>Dětské centrum Pavučinka Šumperk, příspěvková organizace</t>
  </si>
  <si>
    <t>Zdravotnická záchranná služba Olomouckého kraje, příspěvková organizace</t>
  </si>
  <si>
    <t>Dětský domov a Školní jídelna, Jeseník, Priessnitzova 405</t>
  </si>
  <si>
    <t>Odborný léčebný ústav Paseka, příspěková organizace</t>
  </si>
  <si>
    <t>Odborný léčebný ústav neurologicko-geriatrický Moravský Beroun, příspěvková organizace</t>
  </si>
  <si>
    <t>Zdravotnická záchranná služba Olomouckého kraje, příspěvková organiazace</t>
  </si>
  <si>
    <t>SŠ sociální péče a služeb, Zábřeh,  nám. 8. května 2</t>
  </si>
  <si>
    <t xml:space="preserve">SOU obchodní Prostějov,  nám. E. Husserla 1 </t>
  </si>
  <si>
    <t>PŘÍJMY Olomouckého kraje na rok 2012</t>
  </si>
  <si>
    <t>schválený rozpočet 2011</t>
  </si>
  <si>
    <t>upravený rozpočet k 30.9.2011</t>
  </si>
  <si>
    <t>skutečnost k 30.9.2011</t>
  </si>
  <si>
    <t>návrh rozpočtu 2012</t>
  </si>
  <si>
    <t>2. PŘÍJMY OLOMOUCKÉHO KRAJE NA ROK 2012</t>
  </si>
  <si>
    <t xml:space="preserve">Nájemné z pronájmů nemovitostí je odváděno do rozpočtu Olomouckého kraje v souladu s usnesením Zastupitelstva Olomouckého kraje č. UZ/11/31/2009 ze dne 11.12.2009, podle kterého byla schválena změna zřizovací listiny Vědecké knihovny v Olomouci. Dle této úpravy jsou příjmy z pronájmu nemovitostí Vědecké knihovny v Olomouci příjmem Olomouckého kraje. </t>
  </si>
  <si>
    <t>Příjmy za vydávání eurolicencí  -  dle Směrnice Olomouckého kraje č. 1/2004.</t>
  </si>
  <si>
    <t>Správní poplatky za vydání rozhodnutí silničního správního úřadu a speciálního stavebního úřadu, za vydání osvědčení odborné způsobilosti dopravců, za vydání průkazu profesní způsobilosti účitelů výuky a výcviku (učitelé autoškol).</t>
  </si>
  <si>
    <t>Nájemné za pronájem pozemků k reklamním účelům Obchodní akademie Mohelnice</t>
  </si>
  <si>
    <t xml:space="preserve">Správní poplatky za vidimiaci a legalizaci, vydávání osvědčení o státním občanství, výpisy z registru a matričních knih, ověřené výstupy z centrálních evidencí a rejstříků. Ke snížení návrh rozpočtu proti roku 2011 dochází z důvodu legislativních změn. </t>
  </si>
  <si>
    <t xml:space="preserve">Jedná se o příjem sjednaný na základě smlouvy číslo 2010/00371/KH/DSM - Cena převodu práva užití obsahu plochy novin "Olomoucký kraj" - inzerce. (Miloslav Kyjevský - F.G.P. Studio Olomouc). 
</t>
  </si>
  <si>
    <t>Kanceláře hejtmana, ORJ - 02</t>
  </si>
  <si>
    <t>Příjem z pronájmu roleb městu Staré Město (2010/05461/KH/DSM) a Altis ski tour (2010/05462/KH/DSM), ORG 90000000000</t>
  </si>
  <si>
    <t xml:space="preserve">pol. 2441 - Splátky půjčených prostředků od obcí    </t>
  </si>
  <si>
    <t>1. Kancelář hejtmana, ORJ - 02</t>
  </si>
  <si>
    <t>2. Odbor životního prostředí a zemědělství</t>
  </si>
  <si>
    <t>2. Jeseníky - Sdružení cestovního ruchu - vráčení půjčky "Vítejte u nás - v nysko-jesenickém regionu"</t>
  </si>
  <si>
    <t>1. Jeseníky - Sdružení cestovního ruchu - vrácení půjčky "Jeseníky turistům"</t>
  </si>
  <si>
    <t>3. Jeseníky - Sdružení cestovního ruchu - vráčení půjčky na překlenutí nedostatku hotovosti</t>
  </si>
  <si>
    <t xml:space="preserve"> - pro rok 2012 nebyl objem příspěvku valorizován</t>
  </si>
  <si>
    <t xml:space="preserve"> - výchozí základnou pro výpočet příspěvku na výkon státní správy pro rok 2012 byl objem příspěvku v roce 2011</t>
  </si>
  <si>
    <t xml:space="preserve"> - pro rok 2012 byla tato výše příspěvku snížena o 38,7 mil.Kč v návaznosti na novelizaci zákonů v sociální oblasti </t>
  </si>
  <si>
    <t xml:space="preserve">Odbor životního prostředí a zemědělství, ORJ - 09, ORG 90 000 000 000 </t>
  </si>
  <si>
    <t>Kanceláře hejtmana, ORJ - 02, ORG 90 000 000 000</t>
  </si>
  <si>
    <t>6. Odbor Krajský živnostenský úřad, ORJ - 15, ORG 90 000 000 000</t>
  </si>
  <si>
    <t>5. Odbor zdravotnictví, ORJ - 14, ORG 90 000 000 000</t>
  </si>
  <si>
    <t>4. Odbor dopravy a silničního hospodářství, ORJ - 12, ORG 90 000 000 000</t>
  </si>
  <si>
    <t>3. Odbor školství, mládeže a tělovýchovy, ORJ - 10, ORG 90 000 000 000</t>
  </si>
  <si>
    <t xml:space="preserve">2. Odbor životního prostředí a zemědělství, ORJ - 09, ORG 90 000 000 000 </t>
  </si>
  <si>
    <t>1. Odbor správní a legislativní , ORJ - 05, ORG 90 000 000 000</t>
  </si>
  <si>
    <t>Odbor dopravy a silničního hospodářství, ORJ - 12, ORG 90 000 000 000</t>
  </si>
  <si>
    <t>Kancelář ředitele, ORJ - 03 ORG 90 000 000 000</t>
  </si>
  <si>
    <t>Odbor majetkový a právní, ORJ - 04 , ORG 90 000 000 000</t>
  </si>
  <si>
    <t>Odbor majetkový a právní, ORJ - 04, ORG 90 000 000 000</t>
  </si>
  <si>
    <t>1. Odbor dopravy a silničního hospodářství, ORJ - 12, ORG 90 000 000 000</t>
  </si>
  <si>
    <t>2. Odbor Krajský živnostenský úřad, ORJ - 15, ORG 90 000 000 000</t>
  </si>
  <si>
    <t>2. Odbor školství, mládeže a tělovýchovy, ORJ - 10, ORG 90 000 001 153, UZ 23</t>
  </si>
  <si>
    <t>3. Odbor kultury a památkové péče, ORJ - 13, ORG 90 000 001 601, UZ 23</t>
  </si>
  <si>
    <t>Nájemné Domu dětí a mládeže Olomouc, 136 tis.Kč, ORG 90 000 001 350</t>
  </si>
  <si>
    <t>Nájemné nebytových prostor Střední odborné školy a Středního odborného učiliště, Moravské nám. 681, Uničov, 152 tis.Kč,                ORG 90 000 001 170</t>
  </si>
  <si>
    <t>Nájemné za pronájem nebytových prostor a služebních bytů Obchodní akademie Mohelnice, 171 tis.Kč, ORG 90 000 001 153</t>
  </si>
  <si>
    <t>2. Odbor školství, mládeže a tělovýchovy, ORJ - 10, UZ 23</t>
  </si>
  <si>
    <t xml:space="preserve"> - ZZS OK , ORG 90 000 001 704, UZ 23</t>
  </si>
  <si>
    <t xml:space="preserve"> - OLÚ Moravský Beroun, ORG 90 000 001 701, UZ 23</t>
  </si>
  <si>
    <t xml:space="preserve"> - OLÚ Paseka, ORG 90 000 001 700, UZ 23</t>
  </si>
  <si>
    <t xml:space="preserve"> - Středomoravská nemocniční, a.s. , ORG 90 000 003 014, UZ 25</t>
  </si>
  <si>
    <r>
      <t xml:space="preserve">1. Obec Dubicko - spolufinancování projektu " Zkvalitnění nakládání s odpsy v obci Dubicko", </t>
    </r>
    <r>
      <rPr>
        <sz val="10"/>
        <rFont val="Arial"/>
        <family val="2"/>
        <charset val="238"/>
      </rPr>
      <t>ORG 72000008210</t>
    </r>
  </si>
  <si>
    <t xml:space="preserve">pol. 2420 - Splátky půjčených prostředků od obecně prospěšných společností a podobných subjektů, ORG 72 000 003 000    </t>
  </si>
  <si>
    <t>2. Město Javorník -  obnova vodovodního přiváděcího řádu a prameniště po povodni pro město Jarovník, ORG 72000008006</t>
  </si>
  <si>
    <t>3. Obec Skorošice - obnova rozvodné vodovodní sítě veřejného vodovodu sloužícího k zásobování pitnou vodou pro obec Skorošice, ORG 72000008013</t>
  </si>
  <si>
    <t>Město Vidnava - částečná úhrada nákladů na pořízení hasičského vozidla v rámci OP Českopolská přeshraniční spolupráce, ORG 72000008020</t>
  </si>
  <si>
    <t>Návrh daňových příjmů Olomouckého kraje na rok 2012</t>
  </si>
  <si>
    <t>očekávaná skutečnost 2011 dle předpokladu Olomouckého kraje</t>
  </si>
  <si>
    <t>očekávaná skutečnost 2011 dle predikce MF</t>
  </si>
  <si>
    <t>predikce MF na rok 2012</t>
  </si>
  <si>
    <t>návrh rozpočtu                        na rok 2012</t>
  </si>
  <si>
    <t>PŘÍJMY Olomouckého kraje na rok 2012 - odvody příspěvkových organizací</t>
  </si>
  <si>
    <t>Rozpočet na rok 2012</t>
  </si>
  <si>
    <t>SOŠ lesnická a strojírenská, Šternberk, Opavská 4</t>
  </si>
  <si>
    <t>ZUŠ Moravský Beroun, Dvořákova 349</t>
  </si>
  <si>
    <t>Školní jídelna Olomouc-Hejčín, příspěvková organizace</t>
  </si>
  <si>
    <t xml:space="preserve">SŠ designu a módy, Prostějov, Vápenice 1 </t>
  </si>
  <si>
    <t>Vědecká knihovna v Olomouci</t>
  </si>
  <si>
    <t>Vlastivědné muzeum v Olomouci</t>
  </si>
  <si>
    <t>Archeologické centrum Olomouc, příspěvková organizace</t>
  </si>
  <si>
    <t>Muzeum Prostějovska v Prostějově, příspěvková organizace</t>
  </si>
  <si>
    <t>Lidová hvězdárna v Prostějově, příspěvková organizace</t>
  </si>
  <si>
    <t>Muzeum Komenského v Přerově, příspěvková organizace</t>
  </si>
  <si>
    <t>Vlastivědné muzeum v Šumperku, příspěvková organizace</t>
  </si>
  <si>
    <t>Vlastivědné muzeum Jesenicka, příspěvková organizace</t>
  </si>
  <si>
    <t>Domov Sněženka Jeseník,příspěvková organizace</t>
  </si>
  <si>
    <t xml:space="preserve">Vincentinum - poskytovatel sociálních služeb Šternberk; příspěvlpvá organizace </t>
  </si>
  <si>
    <t>Domov Alfreda Skeneho Pavlovice u Přerova,přísp. Org.</t>
  </si>
  <si>
    <t>Sdružená zařízení pro péči o dítě v Olomouci, příspěvková organizace</t>
  </si>
  <si>
    <t>8 = 7 / 2</t>
  </si>
  <si>
    <t>Očekávaná skutečnost 2011</t>
  </si>
  <si>
    <t>2. Příjmy Olomouckého kraje na rok 2012</t>
  </si>
  <si>
    <t>Vývoj daňových příjmů v roce 2011 a 2012</t>
  </si>
  <si>
    <t>Predikce 2012</t>
  </si>
  <si>
    <t>Odvod za odnění zeměd</t>
  </si>
  <si>
    <t>Daň z přidané hodnoty - vratka DPH</t>
  </si>
  <si>
    <t xml:space="preserve">pol. 1211 - Daň z přidané hodnoty - vratka DPH       </t>
  </si>
  <si>
    <t xml:space="preserve">Vratka DPH za realizované akce v oblasti zdravotnictví - nájemné </t>
  </si>
  <si>
    <t xml:space="preserve"> - oblast školství (rozpracované a nové akce)</t>
  </si>
  <si>
    <t xml:space="preserve"> - oblast kultury ("Brána poznání dokořán" - rezerva na opravy)</t>
  </si>
  <si>
    <t xml:space="preserve">pol. 8115 - Změna stavu krátkodobých prostředků na bankovních účtech </t>
  </si>
  <si>
    <t>pol. 8223 - Dlouhodobé přijaté půjčené prostředky</t>
  </si>
  <si>
    <t xml:space="preserve">Oblast školství (v souvislosti s poskytnutím příspěvku na provoz - odpisy) </t>
  </si>
  <si>
    <t>Základní škola a Mateřská škola logopedická Olomouc</t>
  </si>
  <si>
    <t>SPŠ elektrotechnická, Mohelnice, Gen. Svobody 2</t>
  </si>
  <si>
    <t>Gymnázium Šternberk, Horní nám. 5</t>
  </si>
  <si>
    <t>SŠ Olomouc, Svatý Kopeček, B. Dvorského 17</t>
  </si>
  <si>
    <t>Gymnázium  Olomouc, Čajkovského 9</t>
  </si>
  <si>
    <t>SŠ elektrotechnická, Lipník nad Bečvou, Tyršova 781</t>
  </si>
  <si>
    <t>SCHOLA SERVIS, M.Pujmanové 754, Prostějov</t>
  </si>
  <si>
    <t>SOŠ a SOU Šumperk, Gen. Krátkého 30</t>
  </si>
  <si>
    <t>Gymnázium Jeseník, Komenského 281</t>
  </si>
  <si>
    <t>VOŠ a SPŠ, elektrotechnická, Olomouc, Božetěchova 3</t>
  </si>
  <si>
    <t>SOŠ Litovel, Komenského 677</t>
  </si>
  <si>
    <t>SŠZ, Olomouc, U Hradiska 4</t>
  </si>
  <si>
    <t>ZUŠ M. Stibora, Olomouc, Pionýrská 4</t>
  </si>
  <si>
    <t>Gymnázium Olomouc - Hejčín, Tomkova 45</t>
  </si>
  <si>
    <t>SŠ polytechnická, Olomouc, Rooseveltova 79</t>
  </si>
  <si>
    <t>SŠ řezbářská, Tovačov, Nádražní 146</t>
  </si>
  <si>
    <t>Gymnázium J. Blahoslava a SŠ pedagogická, Přerov</t>
  </si>
  <si>
    <t>Střední lesnická škola Hranice, Jurikova 588</t>
  </si>
  <si>
    <t>DD a ŠJ Plumlov, Balkán 333</t>
  </si>
  <si>
    <t>SŠ technická, Mohlenice, 1. máje 2</t>
  </si>
  <si>
    <t>SŠ sociální péče a služeb, Zábřeh, nám. 8. května 2</t>
  </si>
  <si>
    <t xml:space="preserve">Oblast školství (spoluúčast na realizaci investičních akcí) </t>
  </si>
  <si>
    <t xml:space="preserve">Oblast dopravy (v souvislosti s poskytnutím příspěvku na provoz - odpisy) </t>
  </si>
  <si>
    <t xml:space="preserve">Oblast kultury (v souvislosti s poskytnutím příspěvku na provoz - odpisy) </t>
  </si>
  <si>
    <t xml:space="preserve">Oblast kultury (spoluúčast na realizaci investičních akcí) </t>
  </si>
  <si>
    <t xml:space="preserve">Oblast sociální </t>
  </si>
  <si>
    <t xml:space="preserve">(v souvislosti s poskytnutím příspěvku na provoz - odpisy) </t>
  </si>
  <si>
    <t xml:space="preserve">Oblast zdravotnictví (v souvislosti s poskytnutím příspěvku na provoz - odpisy) </t>
  </si>
  <si>
    <t>pol. 8123 - Dlouhodobé přijaté půjčené prostředky</t>
  </si>
  <si>
    <t xml:space="preserve">Změna stavu krátkodobých prostředků na bankovních účtech </t>
  </si>
  <si>
    <t>skutečnost k 23.11.2011</t>
  </si>
  <si>
    <t>Jedná se o zapojení tranše z úvěrového rámce s Komerční bankou,a .s. na financování rozpracovaných investic ve výši 41 142 tis.Kč nevyčerpanou v roce 2011, zapojení tranše z úvěrového rámce EIB na financování rozpracovaných investic ve výši 97 035 tis.Kč nevyčerpanou v roce 2011 a  zapojení části přebytku hospodaření za rok 2011 na financování rozpracovaných investic ve výši 23 237 tis.Kč</t>
  </si>
  <si>
    <t xml:space="preserve">Jedná se o tranši č. 3 z úvěrového rámce s Komerční bankou na financování rozpracovaných investic ve výši 31 207 tis.Kč a  nových investic ve výši 207 174 tis.Kč. </t>
  </si>
  <si>
    <t xml:space="preserve">Jedná se o tranši č. 6 z úvěrového rámce s Evropskou investiční bankou na financování rozpracovaných investic ve výši 335 207 tis.Kč a na financování nových investic ve výši 63 166 tis.Kč.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</si>
</sst>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K_č_-;\-* #,##0.00\ _K_č_-;_-* &quot;-&quot;??\ _K_č_-;_-@_-"/>
    <numFmt numFmtId="164" formatCode="##,##0"/>
    <numFmt numFmtId="165" formatCode="#,##0_\&quot;tis.Kč&quot;"/>
    <numFmt numFmtId="166" formatCode="#,##0.0"/>
    <numFmt numFmtId="167" formatCode="0.0"/>
    <numFmt numFmtId="168" formatCode="\-\ "/>
    <numFmt numFmtId="169" formatCode="000"/>
    <numFmt numFmtId="170" formatCode="0.###00_\&quot;tis.Kč&quot;"/>
    <numFmt numFmtId="171" formatCode="#,##0.000_\&quot;tis.Kč&quot;"/>
  </numFmts>
  <fonts count="31">
    <font>
      <sz val="10"/>
      <name val="Arial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9"/>
      <name val="Arial"/>
      <family val="2"/>
      <charset val="238"/>
    </font>
    <font>
      <sz val="16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554">
    <xf numFmtId="0" fontId="0" fillId="0" borderId="0" xfId="0"/>
    <xf numFmtId="0" fontId="6" fillId="0" borderId="0" xfId="0" applyFont="1"/>
    <xf numFmtId="0" fontId="10" fillId="0" borderId="0" xfId="0" applyFont="1"/>
    <xf numFmtId="0" fontId="10" fillId="2" borderId="1" xfId="0" applyFont="1" applyFill="1" applyBorder="1"/>
    <xf numFmtId="0" fontId="12" fillId="2" borderId="2" xfId="0" applyFont="1" applyFill="1" applyBorder="1"/>
    <xf numFmtId="0" fontId="12" fillId="3" borderId="2" xfId="0" applyFont="1" applyFill="1" applyBorder="1"/>
    <xf numFmtId="0" fontId="12" fillId="2" borderId="3" xfId="0" applyFont="1" applyFill="1" applyBorder="1"/>
    <xf numFmtId="0" fontId="10" fillId="2" borderId="0" xfId="0" applyFont="1" applyFill="1" applyBorder="1"/>
    <xf numFmtId="3" fontId="10" fillId="2" borderId="0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16" fillId="0" borderId="0" xfId="0" applyFont="1"/>
    <xf numFmtId="3" fontId="3" fillId="0" borderId="4" xfId="0" applyNumberFormat="1" applyFont="1" applyFill="1" applyBorder="1" applyAlignment="1">
      <alignment horizontal="right"/>
    </xf>
    <xf numFmtId="3" fontId="7" fillId="0" borderId="5" xfId="0" applyNumberFormat="1" applyFont="1" applyFill="1" applyBorder="1"/>
    <xf numFmtId="3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167" fontId="0" fillId="0" borderId="0" xfId="0" applyNumberFormat="1" applyAlignment="1">
      <alignment horizontal="center"/>
    </xf>
    <xf numFmtId="0" fontId="12" fillId="0" borderId="8" xfId="0" applyFont="1" applyBorder="1"/>
    <xf numFmtId="0" fontId="12" fillId="0" borderId="9" xfId="0" applyFont="1" applyBorder="1"/>
    <xf numFmtId="0" fontId="12" fillId="0" borderId="0" xfId="0" applyFont="1"/>
    <xf numFmtId="0" fontId="12" fillId="4" borderId="10" xfId="0" applyFont="1" applyFill="1" applyBorder="1"/>
    <xf numFmtId="0" fontId="12" fillId="4" borderId="11" xfId="0" applyFont="1" applyFill="1" applyBorder="1"/>
    <xf numFmtId="0" fontId="20" fillId="0" borderId="10" xfId="0" applyFont="1" applyBorder="1"/>
    <xf numFmtId="0" fontId="20" fillId="0" borderId="11" xfId="0" applyFont="1" applyBorder="1"/>
    <xf numFmtId="0" fontId="20" fillId="0" borderId="0" xfId="0" applyFont="1"/>
    <xf numFmtId="0" fontId="12" fillId="0" borderId="10" xfId="0" applyFont="1" applyBorder="1"/>
    <xf numFmtId="0" fontId="12" fillId="0" borderId="11" xfId="0" applyFont="1" applyBorder="1"/>
    <xf numFmtId="0" fontId="21" fillId="0" borderId="10" xfId="0" applyFont="1" applyBorder="1"/>
    <xf numFmtId="0" fontId="21" fillId="0" borderId="11" xfId="0" applyFont="1" applyBorder="1"/>
    <xf numFmtId="0" fontId="21" fillId="0" borderId="0" xfId="0" applyFont="1"/>
    <xf numFmtId="0" fontId="12" fillId="0" borderId="12" xfId="0" applyFont="1" applyBorder="1"/>
    <xf numFmtId="0" fontId="12" fillId="0" borderId="13" xfId="0" applyFont="1" applyBorder="1"/>
    <xf numFmtId="0" fontId="12" fillId="0" borderId="0" xfId="0" applyFont="1" applyFill="1" applyBorder="1"/>
    <xf numFmtId="167" fontId="0" fillId="0" borderId="10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0" fontId="12" fillId="4" borderId="0" xfId="0" applyFont="1" applyFill="1"/>
    <xf numFmtId="3" fontId="3" fillId="0" borderId="14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0" fillId="0" borderId="0" xfId="0" applyFill="1"/>
    <xf numFmtId="3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Fill="1"/>
    <xf numFmtId="1" fontId="3" fillId="0" borderId="0" xfId="0" applyNumberFormat="1" applyFont="1" applyFill="1" applyAlignment="1">
      <alignment horizontal="left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/>
    <xf numFmtId="3" fontId="0" fillId="0" borderId="0" xfId="0" applyNumberFormat="1" applyFill="1"/>
    <xf numFmtId="3" fontId="3" fillId="0" borderId="2" xfId="0" applyNumberFormat="1" applyFont="1" applyFill="1" applyBorder="1" applyAlignment="1"/>
    <xf numFmtId="166" fontId="12" fillId="0" borderId="15" xfId="0" applyNumberFormat="1" applyFont="1" applyBorder="1" applyAlignment="1">
      <alignment horizontal="center"/>
    </xf>
    <xf numFmtId="166" fontId="12" fillId="0" borderId="16" xfId="0" applyNumberFormat="1" applyFont="1" applyBorder="1" applyAlignment="1">
      <alignment horizontal="center"/>
    </xf>
    <xf numFmtId="166" fontId="12" fillId="0" borderId="17" xfId="0" applyNumberFormat="1" applyFont="1" applyBorder="1" applyAlignment="1">
      <alignment horizontal="center"/>
    </xf>
    <xf numFmtId="166" fontId="12" fillId="4" borderId="18" xfId="0" applyNumberFormat="1" applyFont="1" applyFill="1" applyBorder="1" applyAlignment="1">
      <alignment horizontal="center"/>
    </xf>
    <xf numFmtId="166" fontId="12" fillId="4" borderId="2" xfId="0" applyNumberFormat="1" applyFont="1" applyFill="1" applyBorder="1" applyAlignment="1">
      <alignment horizontal="center"/>
    </xf>
    <xf numFmtId="166" fontId="12" fillId="4" borderId="19" xfId="0" applyNumberFormat="1" applyFont="1" applyFill="1" applyBorder="1" applyAlignment="1">
      <alignment horizontal="center"/>
    </xf>
    <xf numFmtId="166" fontId="20" fillId="0" borderId="18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20" fillId="0" borderId="19" xfId="0" applyNumberFormat="1" applyFont="1" applyBorder="1" applyAlignment="1">
      <alignment horizontal="center"/>
    </xf>
    <xf numFmtId="166" fontId="21" fillId="0" borderId="18" xfId="0" applyNumberFormat="1" applyFont="1" applyBorder="1" applyAlignment="1">
      <alignment horizontal="center"/>
    </xf>
    <xf numFmtId="166" fontId="21" fillId="0" borderId="2" xfId="0" applyNumberFormat="1" applyFont="1" applyBorder="1" applyAlignment="1">
      <alignment horizontal="center"/>
    </xf>
    <xf numFmtId="166" fontId="21" fillId="0" borderId="19" xfId="0" applyNumberFormat="1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12" fillId="0" borderId="19" xfId="0" applyNumberFormat="1" applyFont="1" applyBorder="1" applyAlignment="1">
      <alignment horizontal="center"/>
    </xf>
    <xf numFmtId="166" fontId="12" fillId="0" borderId="20" xfId="0" applyNumberFormat="1" applyFont="1" applyBorder="1" applyAlignment="1">
      <alignment horizontal="center"/>
    </xf>
    <xf numFmtId="166" fontId="12" fillId="0" borderId="21" xfId="0" applyNumberFormat="1" applyFont="1" applyBorder="1" applyAlignment="1">
      <alignment horizontal="center"/>
    </xf>
    <xf numFmtId="166" fontId="12" fillId="0" borderId="22" xfId="0" applyNumberFormat="1" applyFont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14" xfId="0" applyFill="1" applyBorder="1" applyAlignment="1">
      <alignment horizontal="center" vertical="center" wrapText="1"/>
    </xf>
    <xf numFmtId="3" fontId="5" fillId="0" borderId="27" xfId="0" applyNumberFormat="1" applyFont="1" applyFill="1" applyBorder="1"/>
    <xf numFmtId="3" fontId="5" fillId="0" borderId="0" xfId="0" applyNumberFormat="1" applyFont="1" applyFill="1" applyBorder="1"/>
    <xf numFmtId="1" fontId="5" fillId="0" borderId="23" xfId="0" applyNumberFormat="1" applyFont="1" applyFill="1" applyBorder="1" applyAlignment="1">
      <alignment horizontal="left" vertical="center"/>
    </xf>
    <xf numFmtId="1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3" fontId="7" fillId="0" borderId="27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3" fillId="0" borderId="28" xfId="0" applyFont="1" applyFill="1" applyBorder="1" applyAlignment="1">
      <alignment horizontal="center" vertical="center"/>
    </xf>
    <xf numFmtId="0" fontId="0" fillId="0" borderId="0" xfId="0" applyFill="1" applyAlignment="1"/>
    <xf numFmtId="0" fontId="23" fillId="0" borderId="29" xfId="0" applyFont="1" applyFill="1" applyBorder="1" applyAlignment="1">
      <alignment vertical="center"/>
    </xf>
    <xf numFmtId="0" fontId="23" fillId="0" borderId="29" xfId="0" applyFont="1" applyFill="1" applyBorder="1" applyAlignment="1">
      <alignment horizontal="center" vertical="center"/>
    </xf>
    <xf numFmtId="3" fontId="23" fillId="0" borderId="29" xfId="0" applyNumberFormat="1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168" fontId="3" fillId="0" borderId="31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3" fontId="3" fillId="0" borderId="1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8" fontId="3" fillId="0" borderId="2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168" fontId="3" fillId="0" borderId="33" xfId="0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4" xfId="0" applyFont="1" applyFill="1" applyBorder="1"/>
    <xf numFmtId="3" fontId="3" fillId="0" borderId="34" xfId="0" applyNumberFormat="1" applyFont="1" applyFill="1" applyBorder="1" applyAlignment="1">
      <alignment vertical="center"/>
    </xf>
    <xf numFmtId="3" fontId="3" fillId="0" borderId="34" xfId="0" applyNumberFormat="1" applyFont="1" applyFill="1" applyBorder="1" applyAlignment="1">
      <alignment horizontal="right" vertical="center"/>
    </xf>
    <xf numFmtId="168" fontId="24" fillId="0" borderId="28" xfId="0" applyNumberFormat="1" applyFont="1" applyFill="1" applyBorder="1" applyAlignment="1">
      <alignment horizontal="left"/>
    </xf>
    <xf numFmtId="0" fontId="24" fillId="0" borderId="29" xfId="0" applyFont="1" applyFill="1" applyBorder="1" applyAlignment="1">
      <alignment horizontal="center"/>
    </xf>
    <xf numFmtId="3" fontId="24" fillId="0" borderId="29" xfId="0" applyNumberFormat="1" applyFont="1" applyFill="1" applyBorder="1" applyAlignment="1">
      <alignment horizontal="center"/>
    </xf>
    <xf numFmtId="0" fontId="24" fillId="0" borderId="29" xfId="0" applyFont="1" applyFill="1" applyBorder="1"/>
    <xf numFmtId="3" fontId="24" fillId="0" borderId="34" xfId="0" applyNumberFormat="1" applyFont="1" applyFill="1" applyBorder="1" applyAlignment="1"/>
    <xf numFmtId="0" fontId="24" fillId="0" borderId="0" xfId="0" applyFont="1" applyFill="1"/>
    <xf numFmtId="3" fontId="3" fillId="0" borderId="14" xfId="0" applyNumberFormat="1" applyFont="1" applyFill="1" applyBorder="1" applyAlignment="1"/>
    <xf numFmtId="168" fontId="3" fillId="0" borderId="2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1" fontId="3" fillId="0" borderId="26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169" fontId="3" fillId="0" borderId="2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3" fillId="0" borderId="34" xfId="0" applyFont="1" applyFill="1" applyBorder="1" applyAlignment="1">
      <alignment vertical="center" wrapText="1"/>
    </xf>
    <xf numFmtId="3" fontId="6" fillId="0" borderId="29" xfId="0" applyNumberFormat="1" applyFont="1" applyFill="1" applyBorder="1" applyAlignment="1"/>
    <xf numFmtId="1" fontId="3" fillId="0" borderId="31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0" fontId="6" fillId="0" borderId="39" xfId="0" applyFont="1" applyFill="1" applyBorder="1"/>
    <xf numFmtId="3" fontId="6" fillId="0" borderId="39" xfId="0" applyNumberFormat="1" applyFont="1" applyFill="1" applyBorder="1"/>
    <xf numFmtId="0" fontId="3" fillId="0" borderId="2" xfId="0" applyFont="1" applyFill="1" applyBorder="1" applyAlignment="1">
      <alignment wrapText="1"/>
    </xf>
    <xf numFmtId="0" fontId="6" fillId="0" borderId="1" xfId="0" applyFont="1" applyFill="1" applyBorder="1"/>
    <xf numFmtId="3" fontId="6" fillId="0" borderId="1" xfId="0" applyNumberFormat="1" applyFont="1" applyFill="1" applyBorder="1"/>
    <xf numFmtId="0" fontId="7" fillId="0" borderId="0" xfId="0" applyFont="1" applyFill="1"/>
    <xf numFmtId="3" fontId="7" fillId="0" borderId="0" xfId="0" applyNumberFormat="1" applyFont="1" applyFill="1"/>
    <xf numFmtId="3" fontId="25" fillId="0" borderId="39" xfId="0" applyNumberFormat="1" applyFont="1" applyFill="1" applyBorder="1"/>
    <xf numFmtId="0" fontId="26" fillId="0" borderId="0" xfId="0" applyFont="1" applyFill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 applyBorder="1"/>
    <xf numFmtId="0" fontId="14" fillId="0" borderId="0" xfId="0" applyFont="1" applyFill="1"/>
    <xf numFmtId="0" fontId="5" fillId="0" borderId="41" xfId="0" applyFont="1" applyFill="1" applyBorder="1"/>
    <xf numFmtId="0" fontId="5" fillId="0" borderId="42" xfId="0" applyFont="1" applyFill="1" applyBorder="1"/>
    <xf numFmtId="166" fontId="5" fillId="0" borderId="43" xfId="0" applyNumberFormat="1" applyFont="1" applyFill="1" applyBorder="1" applyAlignment="1">
      <alignment horizontal="center"/>
    </xf>
    <xf numFmtId="166" fontId="5" fillId="0" borderId="44" xfId="0" applyNumberFormat="1" applyFont="1" applyFill="1" applyBorder="1" applyAlignment="1">
      <alignment horizontal="center"/>
    </xf>
    <xf numFmtId="166" fontId="5" fillId="0" borderId="45" xfId="0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10" fillId="0" borderId="8" xfId="0" applyFont="1" applyFill="1" applyBorder="1"/>
    <xf numFmtId="0" fontId="10" fillId="0" borderId="17" xfId="0" applyFont="1" applyFill="1" applyBorder="1"/>
    <xf numFmtId="0" fontId="10" fillId="0" borderId="0" xfId="0" applyFont="1" applyFill="1"/>
    <xf numFmtId="0" fontId="10" fillId="0" borderId="1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4" fillId="0" borderId="46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 wrapText="1"/>
    </xf>
    <xf numFmtId="0" fontId="14" fillId="0" borderId="46" xfId="0" applyNumberFormat="1" applyFont="1" applyFill="1" applyBorder="1" applyAlignment="1">
      <alignment horizontal="center" vertical="center" wrapText="1"/>
    </xf>
    <xf numFmtId="0" fontId="14" fillId="0" borderId="46" xfId="0" applyNumberFormat="1" applyFont="1" applyFill="1" applyBorder="1" applyAlignment="1">
      <alignment horizontal="center" wrapText="1"/>
    </xf>
    <xf numFmtId="0" fontId="14" fillId="0" borderId="46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0" fontId="3" fillId="0" borderId="47" xfId="0" applyFont="1" applyFill="1" applyBorder="1"/>
    <xf numFmtId="0" fontId="8" fillId="0" borderId="48" xfId="0" applyFont="1" applyFill="1" applyBorder="1" applyAlignment="1">
      <alignment horizontal="center"/>
    </xf>
    <xf numFmtId="166" fontId="7" fillId="0" borderId="5" xfId="0" applyNumberFormat="1" applyFont="1" applyFill="1" applyBorder="1"/>
    <xf numFmtId="0" fontId="3" fillId="0" borderId="49" xfId="0" applyFont="1" applyFill="1" applyBorder="1"/>
    <xf numFmtId="0" fontId="8" fillId="0" borderId="50" xfId="0" applyFont="1" applyFill="1" applyBorder="1" applyAlignment="1">
      <alignment horizontal="center"/>
    </xf>
    <xf numFmtId="166" fontId="5" fillId="0" borderId="46" xfId="0" applyNumberFormat="1" applyFont="1" applyFill="1" applyBorder="1"/>
    <xf numFmtId="0" fontId="27" fillId="0" borderId="0" xfId="0" applyFont="1" applyFill="1" applyBorder="1" applyAlignment="1" applyProtection="1">
      <alignment shrinkToFit="1"/>
    </xf>
    <xf numFmtId="0" fontId="28" fillId="0" borderId="0" xfId="0" applyFont="1" applyFill="1" applyBorder="1" applyAlignment="1" applyProtection="1">
      <alignment shrinkToFit="1"/>
    </xf>
    <xf numFmtId="0" fontId="27" fillId="0" borderId="0" xfId="0" applyFont="1" applyFill="1" applyBorder="1" applyAlignment="1" applyProtection="1">
      <alignment wrapText="1" shrinkToFit="1"/>
    </xf>
    <xf numFmtId="0" fontId="27" fillId="0" borderId="0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wrapText="1"/>
    </xf>
    <xf numFmtId="0" fontId="27" fillId="0" borderId="2" xfId="0" applyFont="1" applyFill="1" applyBorder="1" applyAlignment="1" applyProtection="1">
      <alignment wrapText="1"/>
    </xf>
    <xf numFmtId="0" fontId="27" fillId="0" borderId="51" xfId="0" applyFont="1" applyFill="1" applyBorder="1" applyAlignment="1" applyProtection="1">
      <alignment shrinkToFit="1"/>
    </xf>
    <xf numFmtId="0" fontId="27" fillId="0" borderId="2" xfId="0" applyFont="1" applyFill="1" applyBorder="1" applyAlignment="1" applyProtection="1">
      <alignment shrinkToFit="1"/>
    </xf>
    <xf numFmtId="0" fontId="10" fillId="0" borderId="2" xfId="2" applyFont="1" applyFill="1" applyBorder="1" applyAlignment="1" applyProtection="1">
      <alignment wrapText="1"/>
      <protection hidden="1"/>
    </xf>
    <xf numFmtId="1" fontId="5" fillId="0" borderId="52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left"/>
    </xf>
    <xf numFmtId="10" fontId="0" fillId="0" borderId="0" xfId="0" applyNumberFormat="1" applyFill="1" applyAlignment="1">
      <alignment horizontal="right"/>
    </xf>
    <xf numFmtId="1" fontId="0" fillId="0" borderId="31" xfId="0" applyNumberFormat="1" applyFill="1" applyBorder="1" applyAlignment="1">
      <alignment horizontal="center" vertical="center" wrapText="1"/>
    </xf>
    <xf numFmtId="1" fontId="0" fillId="0" borderId="14" xfId="0" applyNumberFormat="1" applyFill="1" applyBorder="1" applyAlignment="1">
      <alignment horizontal="center" vertical="center" wrapText="1"/>
    </xf>
    <xf numFmtId="164" fontId="0" fillId="0" borderId="14" xfId="0" applyNumberForma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3" fontId="20" fillId="0" borderId="0" xfId="0" applyNumberFormat="1" applyFont="1" applyFill="1" applyBorder="1"/>
    <xf numFmtId="164" fontId="0" fillId="0" borderId="51" xfId="0" applyNumberFormat="1" applyFill="1" applyBorder="1" applyAlignment="1">
      <alignment wrapText="1"/>
    </xf>
    <xf numFmtId="1" fontId="0" fillId="0" borderId="28" xfId="0" applyNumberFormat="1" applyFill="1" applyBorder="1" applyAlignment="1">
      <alignment horizontal="center" vertical="center" wrapText="1"/>
    </xf>
    <xf numFmtId="1" fontId="0" fillId="0" borderId="29" xfId="0" applyNumberFormat="1" applyFill="1" applyBorder="1" applyAlignment="1">
      <alignment horizontal="center" vertical="center" wrapText="1"/>
    </xf>
    <xf numFmtId="164" fontId="0" fillId="0" borderId="29" xfId="0" applyNumberForma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1" fontId="0" fillId="0" borderId="51" xfId="0" applyNumberFormat="1" applyFill="1" applyBorder="1" applyAlignment="1">
      <alignment horizontal="center"/>
    </xf>
    <xf numFmtId="164" fontId="0" fillId="0" borderId="51" xfId="0" applyNumberFormat="1" applyFill="1" applyBorder="1"/>
    <xf numFmtId="10" fontId="0" fillId="0" borderId="0" xfId="0" applyNumberFormat="1" applyFill="1" applyBorder="1" applyAlignment="1">
      <alignment horizontal="right"/>
    </xf>
    <xf numFmtId="0" fontId="12" fillId="0" borderId="53" xfId="0" applyFont="1" applyFill="1" applyBorder="1"/>
    <xf numFmtId="1" fontId="12" fillId="0" borderId="34" xfId="0" applyNumberFormat="1" applyFont="1" applyFill="1" applyBorder="1" applyAlignment="1">
      <alignment horizontal="center"/>
    </xf>
    <xf numFmtId="164" fontId="12" fillId="0" borderId="34" xfId="0" applyNumberFormat="1" applyFont="1" applyFill="1" applyBorder="1"/>
    <xf numFmtId="164" fontId="12" fillId="0" borderId="29" xfId="0" applyNumberFormat="1" applyFont="1" applyFill="1" applyBorder="1"/>
    <xf numFmtId="0" fontId="12" fillId="0" borderId="34" xfId="0" applyFont="1" applyFill="1" applyBorder="1"/>
    <xf numFmtId="3" fontId="5" fillId="0" borderId="35" xfId="0" applyNumberFormat="1" applyFont="1" applyFill="1" applyBorder="1"/>
    <xf numFmtId="3" fontId="5" fillId="0" borderId="32" xfId="0" applyNumberFormat="1" applyFont="1" applyFill="1" applyBorder="1"/>
    <xf numFmtId="0" fontId="0" fillId="0" borderId="38" xfId="0" applyFill="1" applyBorder="1" applyAlignment="1">
      <alignment horizontal="left" vertical="center"/>
    </xf>
    <xf numFmtId="166" fontId="10" fillId="0" borderId="0" xfId="0" applyNumberFormat="1" applyFont="1" applyFill="1" applyBorder="1" applyAlignment="1" applyProtection="1">
      <alignment horizontal="left" wrapText="1"/>
      <protection hidden="1"/>
    </xf>
    <xf numFmtId="166" fontId="10" fillId="0" borderId="0" xfId="0" applyNumberFormat="1" applyFont="1" applyFill="1" applyBorder="1" applyAlignment="1" applyProtection="1">
      <alignment horizontal="left" wrapText="1"/>
      <protection locked="0"/>
    </xf>
    <xf numFmtId="166" fontId="10" fillId="0" borderId="0" xfId="0" applyNumberFormat="1" applyFont="1" applyFill="1" applyBorder="1" applyAlignment="1" applyProtection="1">
      <alignment horizontal="left" shrinkToFit="1"/>
      <protection hidden="1"/>
    </xf>
    <xf numFmtId="166" fontId="10" fillId="0" borderId="2" xfId="0" applyNumberFormat="1" applyFont="1" applyFill="1" applyBorder="1" applyAlignment="1" applyProtection="1">
      <alignment horizontal="left" shrinkToFit="1"/>
      <protection hidden="1"/>
    </xf>
    <xf numFmtId="166" fontId="10" fillId="0" borderId="34" xfId="0" applyNumberFormat="1" applyFont="1" applyFill="1" applyBorder="1" applyAlignment="1" applyProtection="1">
      <alignment horizontal="left" shrinkToFit="1"/>
      <protection hidden="1"/>
    </xf>
    <xf numFmtId="0" fontId="5" fillId="0" borderId="55" xfId="0" applyFont="1" applyFill="1" applyBorder="1" applyAlignment="1">
      <alignment horizontal="left"/>
    </xf>
    <xf numFmtId="1" fontId="10" fillId="0" borderId="26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right"/>
    </xf>
    <xf numFmtId="0" fontId="10" fillId="0" borderId="55" xfId="0" applyFont="1" applyFill="1" applyBorder="1" applyAlignment="1">
      <alignment horizontal="left" shrinkToFit="1"/>
    </xf>
    <xf numFmtId="1" fontId="10" fillId="0" borderId="33" xfId="0" applyNumberFormat="1" applyFont="1" applyFill="1" applyBorder="1" applyAlignment="1">
      <alignment horizontal="center"/>
    </xf>
    <xf numFmtId="0" fontId="12" fillId="0" borderId="56" xfId="0" applyFont="1" applyFill="1" applyBorder="1"/>
    <xf numFmtId="1" fontId="12" fillId="0" borderId="29" xfId="0" applyNumberFormat="1" applyFont="1" applyFill="1" applyBorder="1" applyAlignment="1">
      <alignment horizontal="center"/>
    </xf>
    <xf numFmtId="0" fontId="12" fillId="0" borderId="29" xfId="0" applyFont="1" applyFill="1" applyBorder="1"/>
    <xf numFmtId="3" fontId="5" fillId="0" borderId="30" xfId="0" applyNumberFormat="1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0" fillId="0" borderId="0" xfId="0" applyFont="1" applyAlignment="1"/>
    <xf numFmtId="3" fontId="10" fillId="0" borderId="29" xfId="0" applyNumberFormat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3" fontId="0" fillId="5" borderId="0" xfId="0" applyNumberFormat="1" applyFill="1"/>
    <xf numFmtId="3" fontId="2" fillId="5" borderId="0" xfId="0" applyNumberFormat="1" applyFont="1" applyFill="1"/>
    <xf numFmtId="10" fontId="0" fillId="5" borderId="0" xfId="0" applyNumberFormat="1" applyFill="1"/>
    <xf numFmtId="0" fontId="0" fillId="5" borderId="0" xfId="0" applyFill="1"/>
    <xf numFmtId="1" fontId="3" fillId="5" borderId="0" xfId="0" applyNumberFormat="1" applyFont="1" applyFill="1" applyAlignment="1">
      <alignment horizontal="left"/>
    </xf>
    <xf numFmtId="1" fontId="0" fillId="5" borderId="0" xfId="0" applyNumberFormat="1" applyFill="1" applyAlignment="1">
      <alignment horizontal="center"/>
    </xf>
    <xf numFmtId="1" fontId="4" fillId="5" borderId="0" xfId="0" applyNumberFormat="1" applyFont="1" applyFill="1" applyAlignment="1">
      <alignment horizontal="left"/>
    </xf>
    <xf numFmtId="0" fontId="16" fillId="5" borderId="0" xfId="0" applyFont="1" applyFill="1"/>
    <xf numFmtId="164" fontId="0" fillId="5" borderId="0" xfId="0" applyNumberFormat="1" applyFill="1"/>
    <xf numFmtId="3" fontId="0" fillId="5" borderId="29" xfId="0" applyNumberFormat="1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10" fontId="0" fillId="5" borderId="57" xfId="0" applyNumberFormat="1" applyFill="1" applyBorder="1" applyAlignment="1">
      <alignment horizontal="center" vertical="center" wrapText="1"/>
    </xf>
    <xf numFmtId="3" fontId="0" fillId="5" borderId="58" xfId="0" applyNumberFormat="1" applyFill="1" applyBorder="1" applyAlignment="1">
      <alignment horizontal="center"/>
    </xf>
    <xf numFmtId="1" fontId="0" fillId="5" borderId="59" xfId="0" applyNumberFormat="1" applyFill="1" applyBorder="1" applyAlignment="1">
      <alignment horizontal="center"/>
    </xf>
    <xf numFmtId="4" fontId="3" fillId="5" borderId="25" xfId="0" applyNumberFormat="1" applyFont="1" applyFill="1" applyBorder="1"/>
    <xf numFmtId="0" fontId="1" fillId="5" borderId="0" xfId="0" applyFont="1" applyFill="1"/>
    <xf numFmtId="1" fontId="1" fillId="5" borderId="26" xfId="0" applyNumberFormat="1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/>
    <xf numFmtId="0" fontId="1" fillId="5" borderId="2" xfId="0" applyFont="1" applyFill="1" applyBorder="1"/>
    <xf numFmtId="3" fontId="3" fillId="5" borderId="2" xfId="0" applyNumberFormat="1" applyFont="1" applyFill="1" applyBorder="1"/>
    <xf numFmtId="0" fontId="1" fillId="5" borderId="0" xfId="0" applyFont="1" applyFill="1" applyBorder="1"/>
    <xf numFmtId="0" fontId="29" fillId="5" borderId="0" xfId="0" applyFont="1" applyFill="1" applyBorder="1"/>
    <xf numFmtId="0" fontId="1" fillId="5" borderId="2" xfId="0" applyFont="1" applyFill="1" applyBorder="1" applyAlignment="1">
      <alignment vertical="center" wrapText="1"/>
    </xf>
    <xf numFmtId="166" fontId="3" fillId="5" borderId="2" xfId="0" applyNumberFormat="1" applyFont="1" applyFill="1" applyBorder="1"/>
    <xf numFmtId="0" fontId="3" fillId="5" borderId="26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3" fontId="3" fillId="5" borderId="2" xfId="0" applyNumberFormat="1" applyFont="1" applyFill="1" applyBorder="1" applyAlignment="1">
      <alignment vertical="center"/>
    </xf>
    <xf numFmtId="3" fontId="3" fillId="5" borderId="0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3" fontId="5" fillId="5" borderId="29" xfId="0" applyNumberFormat="1" applyFont="1" applyFill="1" applyBorder="1"/>
    <xf numFmtId="4" fontId="5" fillId="5" borderId="30" xfId="0" applyNumberFormat="1" applyFont="1" applyFill="1" applyBorder="1"/>
    <xf numFmtId="0" fontId="5" fillId="5" borderId="0" xfId="0" applyFont="1" applyFill="1"/>
    <xf numFmtId="1" fontId="3" fillId="5" borderId="0" xfId="0" applyNumberFormat="1" applyFont="1" applyFill="1" applyAlignment="1">
      <alignment horizontal="center"/>
    </xf>
    <xf numFmtId="164" fontId="3" fillId="5" borderId="0" xfId="0" applyNumberFormat="1" applyFont="1" applyFill="1"/>
    <xf numFmtId="0" fontId="3" fillId="5" borderId="0" xfId="0" applyFont="1" applyFill="1"/>
    <xf numFmtId="3" fontId="3" fillId="5" borderId="0" xfId="0" applyNumberFormat="1" applyFont="1" applyFill="1"/>
    <xf numFmtId="10" fontId="3" fillId="5" borderId="0" xfId="0" applyNumberFormat="1" applyFont="1" applyFill="1"/>
    <xf numFmtId="0" fontId="6" fillId="5" borderId="0" xfId="0" applyFont="1" applyFill="1"/>
    <xf numFmtId="0" fontId="0" fillId="5" borderId="38" xfId="0" applyFill="1" applyBorder="1" applyAlignment="1">
      <alignment wrapText="1"/>
    </xf>
    <xf numFmtId="0" fontId="0" fillId="5" borderId="0" xfId="0" applyFill="1" applyBorder="1" applyAlignment="1">
      <alignment wrapText="1"/>
    </xf>
    <xf numFmtId="1" fontId="3" fillId="5" borderId="0" xfId="0" applyNumberFormat="1" applyFont="1" applyFill="1" applyBorder="1" applyAlignment="1">
      <alignment wrapText="1"/>
    </xf>
    <xf numFmtId="0" fontId="3" fillId="5" borderId="0" xfId="0" applyFont="1" applyFill="1" applyAlignment="1">
      <alignment horizontal="justify" wrapText="1"/>
    </xf>
    <xf numFmtId="1" fontId="5" fillId="5" borderId="0" xfId="0" applyNumberFormat="1" applyFont="1" applyFill="1" applyBorder="1" applyAlignment="1">
      <alignment horizontal="left"/>
    </xf>
    <xf numFmtId="1" fontId="6" fillId="5" borderId="0" xfId="0" applyNumberFormat="1" applyFont="1" applyFill="1" applyBorder="1" applyAlignment="1">
      <alignment horizontal="left"/>
    </xf>
    <xf numFmtId="165" fontId="6" fillId="5" borderId="0" xfId="0" applyNumberFormat="1" applyFont="1" applyFill="1" applyBorder="1" applyAlignment="1">
      <alignment horizontal="right"/>
    </xf>
    <xf numFmtId="0" fontId="6" fillId="5" borderId="0" xfId="0" applyFont="1" applyFill="1" applyBorder="1"/>
    <xf numFmtId="165" fontId="7" fillId="5" borderId="0" xfId="0" applyNumberFormat="1" applyFont="1" applyFill="1" applyBorder="1" applyAlignment="1">
      <alignment horizontal="right"/>
    </xf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3" fillId="5" borderId="0" xfId="0" applyFont="1" applyFill="1" applyAlignment="1">
      <alignment horizontal="left"/>
    </xf>
    <xf numFmtId="1" fontId="7" fillId="5" borderId="0" xfId="0" applyNumberFormat="1" applyFont="1" applyFill="1" applyAlignment="1">
      <alignment horizontal="left"/>
    </xf>
    <xf numFmtId="164" fontId="3" fillId="5" borderId="0" xfId="0" applyNumberFormat="1" applyFont="1" applyFill="1" applyAlignment="1">
      <alignment horizontal="left"/>
    </xf>
    <xf numFmtId="3" fontId="3" fillId="5" borderId="0" xfId="0" applyNumberFormat="1" applyFont="1" applyFill="1" applyAlignment="1">
      <alignment horizontal="left"/>
    </xf>
    <xf numFmtId="10" fontId="3" fillId="5" borderId="0" xfId="0" applyNumberFormat="1" applyFont="1" applyFill="1" applyAlignment="1">
      <alignment horizontal="left"/>
    </xf>
    <xf numFmtId="0" fontId="3" fillId="5" borderId="0" xfId="0" applyFont="1" applyFill="1" applyBorder="1" applyAlignment="1">
      <alignment horizontal="left"/>
    </xf>
    <xf numFmtId="1" fontId="6" fillId="5" borderId="0" xfId="0" applyNumberFormat="1" applyFont="1" applyFill="1"/>
    <xf numFmtId="164" fontId="7" fillId="5" borderId="0" xfId="0" applyNumberFormat="1" applyFont="1" applyFill="1"/>
    <xf numFmtId="0" fontId="7" fillId="5" borderId="0" xfId="0" applyFont="1" applyFill="1"/>
    <xf numFmtId="3" fontId="7" fillId="5" borderId="0" xfId="0" applyNumberFormat="1" applyFont="1" applyFill="1"/>
    <xf numFmtId="1" fontId="7" fillId="5" borderId="0" xfId="0" applyNumberFormat="1" applyFont="1" applyFill="1" applyAlignment="1">
      <alignment horizontal="center"/>
    </xf>
    <xf numFmtId="10" fontId="7" fillId="5" borderId="0" xfId="0" applyNumberFormat="1" applyFont="1" applyFill="1"/>
    <xf numFmtId="1" fontId="3" fillId="5" borderId="0" xfId="0" applyNumberFormat="1" applyFont="1" applyFill="1" applyAlignment="1">
      <alignment horizontal="justify" wrapText="1"/>
    </xf>
    <xf numFmtId="0" fontId="0" fillId="5" borderId="0" xfId="0" applyFill="1" applyAlignment="1">
      <alignment horizontal="justify" wrapText="1"/>
    </xf>
    <xf numFmtId="0" fontId="10" fillId="0" borderId="2" xfId="0" applyFont="1" applyFill="1" applyBorder="1"/>
    <xf numFmtId="0" fontId="3" fillId="5" borderId="26" xfId="0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3" fontId="3" fillId="5" borderId="2" xfId="0" applyNumberFormat="1" applyFont="1" applyFill="1" applyBorder="1" applyAlignment="1">
      <alignment horizontal="right" vertical="center"/>
    </xf>
    <xf numFmtId="3" fontId="6" fillId="0" borderId="42" xfId="0" applyNumberFormat="1" applyFont="1" applyFill="1" applyBorder="1" applyAlignment="1">
      <alignment horizontal="right"/>
    </xf>
    <xf numFmtId="1" fontId="10" fillId="5" borderId="26" xfId="0" applyNumberFormat="1" applyFont="1" applyFill="1" applyBorder="1" applyAlignment="1">
      <alignment horizontal="center"/>
    </xf>
    <xf numFmtId="1" fontId="10" fillId="5" borderId="2" xfId="0" applyNumberFormat="1" applyFont="1" applyFill="1" applyBorder="1" applyAlignment="1">
      <alignment horizontal="center"/>
    </xf>
    <xf numFmtId="164" fontId="10" fillId="5" borderId="2" xfId="0" applyNumberFormat="1" applyFont="1" applyFill="1" applyBorder="1"/>
    <xf numFmtId="0" fontId="10" fillId="5" borderId="2" xfId="0" applyFont="1" applyFill="1" applyBorder="1"/>
    <xf numFmtId="3" fontId="7" fillId="5" borderId="2" xfId="0" applyNumberFormat="1" applyFont="1" applyFill="1" applyBorder="1"/>
    <xf numFmtId="166" fontId="3" fillId="0" borderId="2" xfId="0" applyNumberFormat="1" applyFont="1" applyFill="1" applyBorder="1" applyAlignment="1"/>
    <xf numFmtId="165" fontId="7" fillId="5" borderId="0" xfId="0" applyNumberFormat="1" applyFont="1" applyFill="1" applyBorder="1" applyAlignment="1">
      <alignment horizontal="right"/>
    </xf>
    <xf numFmtId="0" fontId="3" fillId="5" borderId="0" xfId="0" applyFont="1" applyFill="1" applyAlignment="1">
      <alignment horizontal="justify" wrapText="1"/>
    </xf>
    <xf numFmtId="1" fontId="7" fillId="0" borderId="0" xfId="0" applyNumberFormat="1" applyFont="1" applyFill="1" applyAlignment="1">
      <alignment horizontal="left"/>
    </xf>
    <xf numFmtId="1" fontId="30" fillId="0" borderId="0" xfId="0" applyNumberFormat="1" applyFont="1" applyFill="1" applyAlignment="1">
      <alignment horizontal="left"/>
    </xf>
    <xf numFmtId="0" fontId="14" fillId="0" borderId="37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/>
    <xf numFmtId="3" fontId="7" fillId="0" borderId="25" xfId="0" applyNumberFormat="1" applyFont="1" applyFill="1" applyBorder="1"/>
    <xf numFmtId="0" fontId="10" fillId="0" borderId="0" xfId="0" applyFont="1" applyFill="1" applyBorder="1"/>
    <xf numFmtId="3" fontId="10" fillId="0" borderId="0" xfId="0" applyNumberFormat="1" applyFont="1" applyFill="1" applyBorder="1"/>
    <xf numFmtId="1" fontId="10" fillId="0" borderId="34" xfId="0" applyNumberFormat="1" applyFont="1" applyFill="1" applyBorder="1" applyAlignment="1">
      <alignment horizontal="center"/>
    </xf>
    <xf numFmtId="164" fontId="10" fillId="0" borderId="34" xfId="0" applyNumberFormat="1" applyFont="1" applyFill="1" applyBorder="1"/>
    <xf numFmtId="0" fontId="10" fillId="0" borderId="34" xfId="0" applyFont="1" applyFill="1" applyBorder="1"/>
    <xf numFmtId="0" fontId="14" fillId="0" borderId="30" xfId="0" applyFont="1" applyFill="1" applyBorder="1" applyAlignment="1">
      <alignment horizontal="center" vertical="center" wrapText="1"/>
    </xf>
    <xf numFmtId="3" fontId="10" fillId="0" borderId="52" xfId="0" applyNumberFormat="1" applyFont="1" applyFill="1" applyBorder="1"/>
    <xf numFmtId="3" fontId="5" fillId="0" borderId="79" xfId="0" applyNumberFormat="1" applyFont="1" applyFill="1" applyBorder="1"/>
    <xf numFmtId="0" fontId="0" fillId="0" borderId="52" xfId="0" applyFill="1" applyBorder="1"/>
    <xf numFmtId="164" fontId="10" fillId="0" borderId="34" xfId="0" applyNumberFormat="1" applyFont="1" applyFill="1" applyBorder="1" applyAlignment="1">
      <alignment shrinkToFit="1"/>
    </xf>
    <xf numFmtId="0" fontId="10" fillId="0" borderId="52" xfId="0" applyFont="1" applyFill="1" applyBorder="1"/>
    <xf numFmtId="164" fontId="10" fillId="0" borderId="2" xfId="0" applyNumberFormat="1" applyFont="1" applyFill="1" applyBorder="1" applyAlignment="1">
      <alignment shrinkToFit="1"/>
    </xf>
    <xf numFmtId="3" fontId="5" fillId="0" borderId="80" xfId="0" applyNumberFormat="1" applyFont="1" applyFill="1" applyBorder="1"/>
    <xf numFmtId="164" fontId="10" fillId="0" borderId="54" xfId="0" applyNumberFormat="1" applyFont="1" applyFill="1" applyBorder="1"/>
    <xf numFmtId="164" fontId="10" fillId="0" borderId="2" xfId="0" applyNumberFormat="1" applyFont="1" applyFill="1" applyBorder="1" applyAlignment="1">
      <alignment wrapText="1" shrinkToFit="1"/>
    </xf>
    <xf numFmtId="164" fontId="10" fillId="0" borderId="34" xfId="0" applyNumberFormat="1" applyFont="1" applyFill="1" applyBorder="1" applyAlignment="1">
      <alignment wrapText="1"/>
    </xf>
    <xf numFmtId="0" fontId="10" fillId="0" borderId="14" xfId="0" applyFont="1" applyFill="1" applyBorder="1"/>
    <xf numFmtId="0" fontId="14" fillId="0" borderId="3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wrapText="1"/>
    </xf>
    <xf numFmtId="1" fontId="10" fillId="0" borderId="26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/>
    </xf>
    <xf numFmtId="3" fontId="7" fillId="0" borderId="25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" fontId="10" fillId="0" borderId="31" xfId="0" applyNumberFormat="1" applyFont="1" applyFill="1" applyBorder="1" applyAlignment="1">
      <alignment horizontal="center"/>
    </xf>
    <xf numFmtId="1" fontId="10" fillId="0" borderId="14" xfId="0" applyNumberFormat="1" applyFont="1" applyFill="1" applyBorder="1" applyAlignment="1">
      <alignment horizontal="center"/>
    </xf>
    <xf numFmtId="164" fontId="10" fillId="0" borderId="14" xfId="0" applyNumberFormat="1" applyFont="1" applyFill="1" applyBorder="1"/>
    <xf numFmtId="0" fontId="27" fillId="0" borderId="38" xfId="0" applyFont="1" applyFill="1" applyBorder="1" applyAlignment="1" applyProtection="1">
      <alignment shrinkToFit="1"/>
    </xf>
    <xf numFmtId="3" fontId="7" fillId="0" borderId="37" xfId="0" applyNumberFormat="1" applyFont="1" applyFill="1" applyBorder="1"/>
    <xf numFmtId="0" fontId="27" fillId="0" borderId="0" xfId="0" applyFont="1" applyFill="1" applyBorder="1" applyAlignment="1" applyProtection="1">
      <alignment vertical="center" wrapText="1" shrinkToFit="1"/>
    </xf>
    <xf numFmtId="3" fontId="2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52" xfId="0" applyFont="1" applyFill="1" applyBorder="1" applyAlignment="1">
      <alignment vertical="center"/>
    </xf>
    <xf numFmtId="1" fontId="5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0" fontId="3" fillId="0" borderId="0" xfId="0" applyNumberFormat="1" applyFont="1" applyFill="1"/>
    <xf numFmtId="1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/>
    <xf numFmtId="4" fontId="7" fillId="5" borderId="25" xfId="0" applyNumberFormat="1" applyFont="1" applyFill="1" applyBorder="1"/>
    <xf numFmtId="1" fontId="0" fillId="5" borderId="31" xfId="0" applyNumberFormat="1" applyFill="1" applyBorder="1" applyAlignment="1">
      <alignment horizontal="center"/>
    </xf>
    <xf numFmtId="1" fontId="0" fillId="5" borderId="14" xfId="0" applyNumberFormat="1" applyFill="1" applyBorder="1" applyAlignment="1">
      <alignment horizontal="center"/>
    </xf>
    <xf numFmtId="3" fontId="0" fillId="5" borderId="14" xfId="0" applyNumberFormat="1" applyFill="1" applyBorder="1" applyAlignment="1">
      <alignment horizontal="center"/>
    </xf>
    <xf numFmtId="1" fontId="0" fillId="5" borderId="37" xfId="0" applyNumberFormat="1" applyFill="1" applyBorder="1" applyAlignment="1">
      <alignment horizontal="center"/>
    </xf>
    <xf numFmtId="1" fontId="0" fillId="5" borderId="33" xfId="0" applyNumberFormat="1" applyFill="1" applyBorder="1" applyAlignment="1">
      <alignment horizontal="center"/>
    </xf>
    <xf numFmtId="1" fontId="0" fillId="5" borderId="34" xfId="0" applyNumberFormat="1" applyFill="1" applyBorder="1" applyAlignment="1">
      <alignment horizontal="center"/>
    </xf>
    <xf numFmtId="1" fontId="0" fillId="5" borderId="28" xfId="0" applyNumberFormat="1" applyFill="1" applyBorder="1" applyAlignment="1">
      <alignment horizontal="center" vertical="center" wrapText="1"/>
    </xf>
    <xf numFmtId="1" fontId="0" fillId="5" borderId="29" xfId="0" applyNumberFormat="1" applyFill="1" applyBorder="1" applyAlignment="1">
      <alignment horizontal="center" vertical="center" wrapText="1"/>
    </xf>
    <xf numFmtId="164" fontId="0" fillId="5" borderId="29" xfId="0" applyNumberFormat="1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166" fontId="5" fillId="5" borderId="29" xfId="0" applyNumberFormat="1" applyFont="1" applyFill="1" applyBorder="1"/>
    <xf numFmtId="1" fontId="1" fillId="5" borderId="14" xfId="0" applyNumberFormat="1" applyFont="1" applyFill="1" applyBorder="1" applyAlignment="1">
      <alignment horizontal="left" wrapText="1"/>
    </xf>
    <xf numFmtId="3" fontId="3" fillId="5" borderId="14" xfId="0" applyNumberFormat="1" applyFont="1" applyFill="1" applyBorder="1" applyAlignment="1">
      <alignment horizontal="right"/>
    </xf>
    <xf numFmtId="168" fontId="24" fillId="0" borderId="31" xfId="0" applyNumberFormat="1" applyFont="1" applyFill="1" applyBorder="1" applyAlignment="1">
      <alignment horizontal="left"/>
    </xf>
    <xf numFmtId="0" fontId="24" fillId="0" borderId="14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3" fontId="24" fillId="0" borderId="14" xfId="0" applyNumberFormat="1" applyFont="1" applyFill="1" applyBorder="1" applyAlignment="1"/>
    <xf numFmtId="0" fontId="3" fillId="0" borderId="14" xfId="0" applyFont="1" applyFill="1" applyBorder="1" applyAlignment="1">
      <alignment horizontal="center"/>
    </xf>
    <xf numFmtId="1" fontId="3" fillId="5" borderId="14" xfId="0" applyNumberFormat="1" applyFont="1" applyFill="1" applyBorder="1" applyAlignment="1">
      <alignment horizontal="left" wrapText="1"/>
    </xf>
    <xf numFmtId="166" fontId="3" fillId="0" borderId="2" xfId="0" applyNumberFormat="1" applyFont="1" applyFill="1" applyBorder="1" applyAlignment="1">
      <alignment vertical="center"/>
    </xf>
    <xf numFmtId="4" fontId="0" fillId="0" borderId="0" xfId="0" applyNumberFormat="1" applyFill="1"/>
    <xf numFmtId="4" fontId="3" fillId="0" borderId="0" xfId="0" applyNumberFormat="1" applyFont="1" applyFill="1"/>
    <xf numFmtId="4" fontId="0" fillId="0" borderId="0" xfId="0" applyNumberFormat="1" applyFill="1" applyAlignment="1">
      <alignment horizontal="right"/>
    </xf>
    <xf numFmtId="4" fontId="23" fillId="0" borderId="30" xfId="0" applyNumberFormat="1" applyFont="1" applyFill="1" applyBorder="1" applyAlignment="1">
      <alignment horizontal="center" vertical="center"/>
    </xf>
    <xf numFmtId="4" fontId="23" fillId="0" borderId="27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vertical="center"/>
    </xf>
    <xf numFmtId="4" fontId="3" fillId="0" borderId="32" xfId="0" applyNumberFormat="1" applyFont="1" applyFill="1" applyBorder="1" applyAlignment="1">
      <alignment vertical="center"/>
    </xf>
    <xf numFmtId="4" fontId="3" fillId="0" borderId="35" xfId="0" applyNumberFormat="1" applyFont="1" applyFill="1" applyBorder="1" applyAlignment="1">
      <alignment vertical="center"/>
    </xf>
    <xf numFmtId="4" fontId="24" fillId="0" borderId="36" xfId="1" applyNumberFormat="1" applyFont="1" applyFill="1" applyBorder="1" applyAlignment="1">
      <alignment vertical="center" shrinkToFit="1"/>
    </xf>
    <xf numFmtId="4" fontId="24" fillId="0" borderId="37" xfId="1" applyNumberFormat="1" applyFont="1" applyFill="1" applyBorder="1" applyAlignment="1">
      <alignment vertical="center" shrinkToFit="1"/>
    </xf>
    <xf numFmtId="4" fontId="3" fillId="0" borderId="25" xfId="0" applyNumberFormat="1" applyFont="1" applyFill="1" applyBorder="1" applyAlignment="1">
      <alignment vertical="center"/>
    </xf>
    <xf numFmtId="4" fontId="3" fillId="5" borderId="25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37" xfId="0" applyNumberFormat="1" applyFont="1" applyFill="1" applyBorder="1" applyAlignment="1">
      <alignment vertical="center"/>
    </xf>
    <xf numFmtId="4" fontId="5" fillId="0" borderId="30" xfId="0" applyNumberFormat="1" applyFont="1" applyFill="1" applyBorder="1" applyAlignment="1">
      <alignment vertical="center"/>
    </xf>
    <xf numFmtId="4" fontId="3" fillId="0" borderId="38" xfId="0" applyNumberFormat="1" applyFont="1" applyFill="1" applyBorder="1" applyAlignment="1">
      <alignment vertical="center"/>
    </xf>
    <xf numFmtId="4" fontId="5" fillId="0" borderId="39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3" fillId="0" borderId="4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horizontal="right"/>
    </xf>
    <xf numFmtId="165" fontId="7" fillId="5" borderId="0" xfId="0" applyNumberFormat="1" applyFont="1" applyFill="1" applyBorder="1" applyAlignment="1">
      <alignment horizontal="right"/>
    </xf>
    <xf numFmtId="3" fontId="3" fillId="5" borderId="2" xfId="0" applyNumberFormat="1" applyFont="1" applyFill="1" applyBorder="1" applyAlignment="1"/>
    <xf numFmtId="1" fontId="5" fillId="5" borderId="0" xfId="0" applyNumberFormat="1" applyFont="1" applyFill="1" applyAlignment="1">
      <alignment horizontal="left"/>
    </xf>
    <xf numFmtId="3" fontId="3" fillId="5" borderId="0" xfId="0" applyNumberFormat="1" applyFont="1" applyFill="1" applyAlignment="1">
      <alignment horizontal="right"/>
    </xf>
    <xf numFmtId="1" fontId="5" fillId="5" borderId="1" xfId="0" applyNumberFormat="1" applyFont="1" applyFill="1" applyBorder="1" applyAlignment="1">
      <alignment horizontal="left"/>
    </xf>
    <xf numFmtId="1" fontId="5" fillId="5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/>
    <xf numFmtId="0" fontId="5" fillId="5" borderId="1" xfId="0" applyFont="1" applyFill="1" applyBorder="1"/>
    <xf numFmtId="1" fontId="10" fillId="0" borderId="53" xfId="0" applyNumberFormat="1" applyFont="1" applyFill="1" applyBorder="1" applyAlignment="1">
      <alignment horizontal="center"/>
    </xf>
    <xf numFmtId="3" fontId="7" fillId="0" borderId="35" xfId="0" applyNumberFormat="1" applyFont="1" applyFill="1" applyBorder="1"/>
    <xf numFmtId="1" fontId="10" fillId="0" borderId="52" xfId="0" applyNumberFormat="1" applyFont="1" applyFill="1" applyBorder="1" applyAlignment="1">
      <alignment horizontal="center"/>
    </xf>
    <xf numFmtId="3" fontId="7" fillId="0" borderId="32" xfId="0" applyNumberFormat="1" applyFont="1" applyFill="1" applyBorder="1"/>
    <xf numFmtId="1" fontId="12" fillId="0" borderId="14" xfId="0" applyNumberFormat="1" applyFont="1" applyFill="1" applyBorder="1" applyAlignment="1">
      <alignment horizontal="center"/>
    </xf>
    <xf numFmtId="164" fontId="12" fillId="0" borderId="14" xfId="0" applyNumberFormat="1" applyFont="1" applyFill="1" applyBorder="1"/>
    <xf numFmtId="164" fontId="12" fillId="0" borderId="38" xfId="0" applyNumberFormat="1" applyFont="1" applyFill="1" applyBorder="1"/>
    <xf numFmtId="0" fontId="12" fillId="0" borderId="14" xfId="0" applyFont="1" applyFill="1" applyBorder="1"/>
    <xf numFmtId="3" fontId="5" fillId="0" borderId="24" xfId="0" applyNumberFormat="1" applyFont="1" applyFill="1" applyBorder="1"/>
    <xf numFmtId="0" fontId="5" fillId="0" borderId="38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52" xfId="0" applyFont="1" applyFill="1" applyBorder="1"/>
    <xf numFmtId="0" fontId="5" fillId="0" borderId="56" xfId="0" applyFont="1" applyFill="1" applyBorder="1"/>
    <xf numFmtId="1" fontId="5" fillId="0" borderId="29" xfId="0" applyNumberFormat="1" applyFont="1" applyFill="1" applyBorder="1" applyAlignment="1">
      <alignment horizontal="center"/>
    </xf>
    <xf numFmtId="164" fontId="5" fillId="0" borderId="29" xfId="0" applyNumberFormat="1" applyFont="1" applyFill="1" applyBorder="1"/>
    <xf numFmtId="0" fontId="5" fillId="0" borderId="29" xfId="0" applyFont="1" applyFill="1" applyBorder="1"/>
    <xf numFmtId="0" fontId="3" fillId="0" borderId="0" xfId="0" applyFont="1" applyFill="1" applyBorder="1"/>
    <xf numFmtId="0" fontId="5" fillId="0" borderId="28" xfId="0" applyFont="1" applyFill="1" applyBorder="1"/>
    <xf numFmtId="0" fontId="3" fillId="0" borderId="52" xfId="0" applyFont="1" applyFill="1" applyBorder="1"/>
    <xf numFmtId="0" fontId="5" fillId="0" borderId="53" xfId="0" applyFont="1" applyFill="1" applyBorder="1"/>
    <xf numFmtId="1" fontId="5" fillId="0" borderId="34" xfId="0" applyNumberFormat="1" applyFont="1" applyFill="1" applyBorder="1" applyAlignment="1">
      <alignment horizontal="center"/>
    </xf>
    <xf numFmtId="164" fontId="5" fillId="0" borderId="34" xfId="0" applyNumberFormat="1" applyFont="1" applyFill="1" applyBorder="1"/>
    <xf numFmtId="0" fontId="5" fillId="0" borderId="34" xfId="0" applyFont="1" applyFill="1" applyBorder="1"/>
    <xf numFmtId="1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/>
    <xf numFmtId="0" fontId="5" fillId="0" borderId="2" xfId="0" applyFont="1" applyFill="1" applyBorder="1"/>
    <xf numFmtId="1" fontId="3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wrapText="1"/>
    </xf>
    <xf numFmtId="3" fontId="1" fillId="0" borderId="52" xfId="0" applyNumberFormat="1" applyFont="1" applyFill="1" applyBorder="1"/>
    <xf numFmtId="3" fontId="1" fillId="5" borderId="0" xfId="0" applyNumberFormat="1" applyFont="1" applyFill="1"/>
    <xf numFmtId="0" fontId="25" fillId="0" borderId="39" xfId="0" applyFont="1" applyFill="1" applyBorder="1" applyAlignment="1">
      <alignment shrinkToFit="1"/>
    </xf>
    <xf numFmtId="1" fontId="27" fillId="0" borderId="0" xfId="0" applyNumberFormat="1" applyFont="1" applyFill="1" applyBorder="1" applyAlignment="1">
      <alignment horizontal="justify" wrapText="1"/>
    </xf>
    <xf numFmtId="0" fontId="0" fillId="0" borderId="0" xfId="0" applyFill="1" applyAlignment="1">
      <alignment horizontal="justify" wrapText="1"/>
    </xf>
    <xf numFmtId="0" fontId="9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6" fillId="0" borderId="28" xfId="0" applyFont="1" applyFill="1" applyBorder="1" applyAlignment="1"/>
    <xf numFmtId="0" fontId="6" fillId="0" borderId="29" xfId="0" applyFont="1" applyFill="1" applyBorder="1" applyAlignment="1"/>
    <xf numFmtId="0" fontId="6" fillId="0" borderId="0" xfId="0" applyFont="1" applyFill="1" applyAlignment="1"/>
    <xf numFmtId="0" fontId="0" fillId="0" borderId="0" xfId="0" applyFill="1" applyAlignment="1"/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167" fontId="14" fillId="0" borderId="60" xfId="0" applyNumberFormat="1" applyFont="1" applyFill="1" applyBorder="1" applyAlignment="1">
      <alignment horizontal="center"/>
    </xf>
    <xf numFmtId="167" fontId="14" fillId="0" borderId="61" xfId="0" applyNumberFormat="1" applyFont="1" applyFill="1" applyBorder="1" applyAlignment="1">
      <alignment horizontal="center"/>
    </xf>
    <xf numFmtId="167" fontId="14" fillId="0" borderId="62" xfId="0" applyNumberFormat="1" applyFont="1" applyFill="1" applyBorder="1" applyAlignment="1">
      <alignment horizontal="center"/>
    </xf>
    <xf numFmtId="167" fontId="14" fillId="0" borderId="50" xfId="0" applyNumberFormat="1" applyFont="1" applyFill="1" applyBorder="1" applyAlignment="1">
      <alignment horizontal="center" vertical="center"/>
    </xf>
    <xf numFmtId="167" fontId="14" fillId="0" borderId="63" xfId="0" applyNumberFormat="1" applyFont="1" applyFill="1" applyBorder="1" applyAlignment="1">
      <alignment horizontal="center" vertical="center"/>
    </xf>
    <xf numFmtId="167" fontId="14" fillId="0" borderId="49" xfId="0" applyNumberFormat="1" applyFont="1" applyFill="1" applyBorder="1" applyAlignment="1">
      <alignment horizontal="center" vertical="center"/>
    </xf>
    <xf numFmtId="167" fontId="14" fillId="0" borderId="64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center" vertical="center"/>
    </xf>
    <xf numFmtId="167" fontId="14" fillId="0" borderId="65" xfId="0" applyNumberFormat="1" applyFont="1" applyFill="1" applyBorder="1" applyAlignment="1">
      <alignment horizontal="center" vertical="center"/>
    </xf>
    <xf numFmtId="0" fontId="12" fillId="0" borderId="68" xfId="0" applyNumberFormat="1" applyFont="1" applyFill="1" applyBorder="1" applyAlignment="1">
      <alignment horizontal="center" vertical="center" wrapText="1"/>
    </xf>
    <xf numFmtId="0" fontId="12" fillId="0" borderId="69" xfId="0" applyNumberFormat="1" applyFont="1" applyFill="1" applyBorder="1" applyAlignment="1">
      <alignment horizontal="center" vertical="center" wrapText="1"/>
    </xf>
    <xf numFmtId="0" fontId="1" fillId="0" borderId="68" xfId="0" applyNumberFormat="1" applyFont="1" applyFill="1" applyBorder="1" applyAlignment="1">
      <alignment horizontal="center" vertical="center" wrapText="1"/>
    </xf>
    <xf numFmtId="0" fontId="10" fillId="0" borderId="69" xfId="0" applyNumberFormat="1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5" fillId="0" borderId="41" xfId="0" applyFont="1" applyFill="1" applyBorder="1" applyAlignment="1"/>
    <xf numFmtId="0" fontId="0" fillId="0" borderId="42" xfId="0" applyFill="1" applyBorder="1" applyAlignment="1"/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/>
    <xf numFmtId="0" fontId="10" fillId="0" borderId="68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68" xfId="0" applyNumberFormat="1" applyFont="1" applyFill="1" applyBorder="1" applyAlignment="1">
      <alignment horizontal="center" vertical="center" wrapText="1"/>
    </xf>
    <xf numFmtId="0" fontId="10" fillId="0" borderId="69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7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/>
    <xf numFmtId="0" fontId="7" fillId="2" borderId="75" xfId="0" applyFont="1" applyFill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3" fontId="10" fillId="2" borderId="54" xfId="0" applyNumberFormat="1" applyFont="1" applyFill="1" applyBorder="1" applyAlignment="1">
      <alignment horizontal="center" wrapText="1"/>
    </xf>
    <xf numFmtId="3" fontId="10" fillId="2" borderId="55" xfId="0" applyNumberFormat="1" applyFont="1" applyFill="1" applyBorder="1" applyAlignment="1">
      <alignment horizontal="center" wrapText="1"/>
    </xf>
    <xf numFmtId="3" fontId="10" fillId="2" borderId="75" xfId="0" applyNumberFormat="1" applyFont="1" applyFill="1" applyBorder="1" applyAlignment="1">
      <alignment horizontal="center" wrapText="1"/>
    </xf>
    <xf numFmtId="3" fontId="10" fillId="2" borderId="76" xfId="0" applyNumberFormat="1" applyFont="1" applyFill="1" applyBorder="1" applyAlignment="1">
      <alignment horizontal="center" wrapText="1"/>
    </xf>
    <xf numFmtId="3" fontId="12" fillId="3" borderId="54" xfId="0" applyNumberFormat="1" applyFont="1" applyFill="1" applyBorder="1" applyAlignment="1">
      <alignment horizontal="center" wrapText="1"/>
    </xf>
    <xf numFmtId="3" fontId="12" fillId="3" borderId="55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15" fillId="2" borderId="0" xfId="0" applyFont="1" applyFill="1" applyAlignment="1">
      <alignment horizontal="left" wrapText="1"/>
    </xf>
    <xf numFmtId="3" fontId="10" fillId="2" borderId="70" xfId="0" applyNumberFormat="1" applyFont="1" applyFill="1" applyBorder="1" applyAlignment="1">
      <alignment horizontal="center" wrapText="1"/>
    </xf>
    <xf numFmtId="3" fontId="10" fillId="2" borderId="71" xfId="0" applyNumberFormat="1" applyFont="1" applyFill="1" applyBorder="1" applyAlignment="1">
      <alignment horizontal="center" wrapText="1"/>
    </xf>
    <xf numFmtId="3" fontId="12" fillId="2" borderId="72" xfId="0" applyNumberFormat="1" applyFont="1" applyFill="1" applyBorder="1" applyAlignment="1">
      <alignment horizontal="center" wrapText="1"/>
    </xf>
    <xf numFmtId="0" fontId="12" fillId="0" borderId="73" xfId="0" applyFont="1" applyBorder="1" applyAlignment="1">
      <alignment horizontal="center" wrapText="1"/>
    </xf>
    <xf numFmtId="0" fontId="10" fillId="0" borderId="0" xfId="0" applyNumberFormat="1" applyFont="1" applyAlignment="1">
      <alignment horizontal="justify" wrapText="1"/>
    </xf>
    <xf numFmtId="0" fontId="0" fillId="0" borderId="0" xfId="0" applyNumberFormat="1" applyAlignment="1">
      <alignment horizontal="justify" wrapText="1"/>
    </xf>
    <xf numFmtId="1" fontId="6" fillId="5" borderId="51" xfId="0" applyNumberFormat="1" applyFont="1" applyFill="1" applyBorder="1" applyAlignment="1">
      <alignment horizontal="left"/>
    </xf>
    <xf numFmtId="165" fontId="6" fillId="5" borderId="51" xfId="0" applyNumberFormat="1" applyFont="1" applyFill="1" applyBorder="1" applyAlignment="1">
      <alignment horizontal="right"/>
    </xf>
    <xf numFmtId="170" fontId="5" fillId="5" borderId="0" xfId="0" applyNumberFormat="1" applyFont="1" applyFill="1" applyBorder="1" applyAlignment="1">
      <alignment horizontal="right"/>
    </xf>
    <xf numFmtId="0" fontId="7" fillId="5" borderId="0" xfId="0" applyFont="1" applyFill="1" applyAlignment="1">
      <alignment horizontal="justify" wrapText="1"/>
    </xf>
    <xf numFmtId="0" fontId="0" fillId="5" borderId="0" xfId="0" applyFill="1" applyAlignment="1">
      <alignment horizontal="justify" wrapText="1"/>
    </xf>
    <xf numFmtId="1" fontId="3" fillId="5" borderId="38" xfId="0" applyNumberFormat="1" applyFont="1" applyFill="1" applyBorder="1" applyAlignment="1">
      <alignment horizontal="justify" wrapText="1"/>
    </xf>
    <xf numFmtId="0" fontId="0" fillId="5" borderId="38" xfId="0" applyFill="1" applyBorder="1" applyAlignment="1">
      <alignment horizontal="justify" wrapText="1"/>
    </xf>
    <xf numFmtId="0" fontId="0" fillId="5" borderId="0" xfId="0" applyFill="1" applyAlignment="1">
      <alignment wrapText="1"/>
    </xf>
    <xf numFmtId="170" fontId="6" fillId="5" borderId="51" xfId="0" applyNumberFormat="1" applyFont="1" applyFill="1" applyBorder="1" applyAlignment="1">
      <alignment horizontal="right"/>
    </xf>
    <xf numFmtId="165" fontId="7" fillId="5" borderId="0" xfId="0" applyNumberFormat="1" applyFont="1" applyFill="1" applyBorder="1" applyAlignment="1">
      <alignment horizontal="right"/>
    </xf>
    <xf numFmtId="1" fontId="7" fillId="5" borderId="0" xfId="0" applyNumberFormat="1" applyFont="1" applyFill="1" applyAlignment="1">
      <alignment horizontal="left" wrapText="1"/>
    </xf>
    <xf numFmtId="1" fontId="6" fillId="5" borderId="51" xfId="0" applyNumberFormat="1" applyFont="1" applyFill="1" applyBorder="1" applyAlignment="1">
      <alignment horizontal="left" wrapText="1"/>
    </xf>
    <xf numFmtId="171" fontId="6" fillId="5" borderId="51" xfId="0" applyNumberFormat="1" applyFont="1" applyFill="1" applyBorder="1" applyAlignment="1">
      <alignment horizontal="right"/>
    </xf>
    <xf numFmtId="171" fontId="7" fillId="5" borderId="0" xfId="0" applyNumberFormat="1" applyFont="1" applyFill="1" applyBorder="1" applyAlignment="1">
      <alignment horizontal="right"/>
    </xf>
    <xf numFmtId="165" fontId="5" fillId="5" borderId="0" xfId="0" applyNumberFormat="1" applyFont="1" applyFill="1" applyBorder="1" applyAlignment="1">
      <alignment horizontal="right"/>
    </xf>
    <xf numFmtId="0" fontId="3" fillId="5" borderId="0" xfId="0" applyFont="1" applyFill="1" applyAlignment="1">
      <alignment horizontal="justify" wrapText="1"/>
    </xf>
    <xf numFmtId="0" fontId="3" fillId="5" borderId="0" xfId="0" applyFont="1" applyFill="1" applyAlignment="1">
      <alignment horizontal="left" vertical="top" wrapText="1"/>
    </xf>
    <xf numFmtId="0" fontId="5" fillId="5" borderId="0" xfId="0" applyNumberFormat="1" applyFont="1" applyFill="1" applyBorder="1" applyAlignment="1">
      <alignment horizontal="left" wrapText="1"/>
    </xf>
    <xf numFmtId="0" fontId="0" fillId="5" borderId="0" xfId="0" applyNumberFormat="1" applyFill="1" applyBorder="1" applyAlignment="1">
      <alignment wrapText="1"/>
    </xf>
    <xf numFmtId="0" fontId="3" fillId="5" borderId="0" xfId="0" applyFont="1" applyFill="1" applyAlignment="1">
      <alignment horizontal="left" wrapText="1"/>
    </xf>
    <xf numFmtId="0" fontId="7" fillId="5" borderId="0" xfId="0" applyFont="1" applyFill="1" applyAlignment="1">
      <alignment horizontal="left" wrapText="1"/>
    </xf>
    <xf numFmtId="0" fontId="0" fillId="5" borderId="0" xfId="0" applyFill="1" applyBorder="1" applyAlignment="1">
      <alignment horizontal="left" wrapText="1"/>
    </xf>
    <xf numFmtId="1" fontId="3" fillId="5" borderId="0" xfId="0" applyNumberFormat="1" applyFont="1" applyFill="1" applyAlignment="1">
      <alignment horizontal="left" wrapText="1"/>
    </xf>
    <xf numFmtId="0" fontId="0" fillId="5" borderId="0" xfId="0" applyFill="1" applyAlignment="1">
      <alignment horizontal="left" wrapText="1"/>
    </xf>
    <xf numFmtId="1" fontId="3" fillId="5" borderId="0" xfId="0" applyNumberFormat="1" applyFont="1" applyFill="1" applyAlignment="1">
      <alignment horizontal="justify" wrapText="1"/>
    </xf>
    <xf numFmtId="0" fontId="3" fillId="5" borderId="0" xfId="0" applyFont="1" applyFill="1" applyAlignment="1">
      <alignment wrapText="1"/>
    </xf>
    <xf numFmtId="0" fontId="3" fillId="5" borderId="0" xfId="0" applyFont="1" applyFill="1" applyBorder="1" applyAlignment="1">
      <alignment wrapText="1"/>
    </xf>
    <xf numFmtId="165" fontId="7" fillId="0" borderId="0" xfId="0" applyNumberFormat="1" applyFont="1" applyFill="1" applyBorder="1" applyAlignment="1">
      <alignment horizontal="right"/>
    </xf>
    <xf numFmtId="1" fontId="6" fillId="0" borderId="51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justify" wrapText="1"/>
    </xf>
    <xf numFmtId="0" fontId="3" fillId="5" borderId="0" xfId="0" applyFont="1" applyFill="1" applyBorder="1" applyAlignment="1">
      <alignment horizontal="justify" wrapText="1"/>
    </xf>
    <xf numFmtId="0" fontId="0" fillId="5" borderId="0" xfId="0" applyFill="1" applyBorder="1" applyAlignment="1">
      <alignment wrapText="1"/>
    </xf>
    <xf numFmtId="1" fontId="2" fillId="5" borderId="0" xfId="0" applyNumberFormat="1" applyFont="1" applyFill="1" applyAlignment="1">
      <alignment horizontal="left"/>
    </xf>
    <xf numFmtId="1" fontId="5" fillId="5" borderId="28" xfId="0" applyNumberFormat="1" applyFont="1" applyFill="1" applyBorder="1" applyAlignment="1">
      <alignment horizontal="left"/>
    </xf>
    <xf numFmtId="1" fontId="5" fillId="5" borderId="29" xfId="0" applyNumberFormat="1" applyFont="1" applyFill="1" applyBorder="1" applyAlignment="1">
      <alignment horizontal="left"/>
    </xf>
    <xf numFmtId="0" fontId="5" fillId="5" borderId="38" xfId="0" applyNumberFormat="1" applyFont="1" applyFill="1" applyBorder="1" applyAlignment="1">
      <alignment horizontal="left" wrapText="1"/>
    </xf>
    <xf numFmtId="0" fontId="0" fillId="5" borderId="38" xfId="0" applyNumberFormat="1" applyFill="1" applyBorder="1" applyAlignment="1">
      <alignment wrapText="1"/>
    </xf>
    <xf numFmtId="165" fontId="5" fillId="0" borderId="1" xfId="0" applyNumberFormat="1" applyFont="1" applyFill="1" applyBorder="1" applyAlignment="1">
      <alignment horizontal="right"/>
    </xf>
    <xf numFmtId="165" fontId="5" fillId="5" borderId="1" xfId="0" applyNumberFormat="1" applyFont="1" applyFill="1" applyBorder="1" applyAlignment="1">
      <alignment horizontal="right"/>
    </xf>
    <xf numFmtId="1" fontId="3" fillId="5" borderId="0" xfId="0" applyNumberFormat="1" applyFont="1" applyFill="1" applyBorder="1" applyAlignment="1">
      <alignment horizontal="justify" wrapText="1"/>
    </xf>
    <xf numFmtId="0" fontId="0" fillId="5" borderId="0" xfId="0" applyFill="1" applyBorder="1" applyAlignment="1">
      <alignment horizontal="justify" wrapText="1"/>
    </xf>
    <xf numFmtId="3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16" fillId="0" borderId="0" xfId="0" applyFont="1" applyFill="1" applyAlignment="1">
      <alignment shrinkToFit="1"/>
    </xf>
    <xf numFmtId="0" fontId="0" fillId="0" borderId="0" xfId="0" applyFill="1" applyAlignment="1">
      <alignment shrinkToFit="1"/>
    </xf>
    <xf numFmtId="1" fontId="5" fillId="0" borderId="53" xfId="0" applyNumberFormat="1" applyFont="1" applyFill="1" applyBorder="1" applyAlignment="1">
      <alignment horizontal="left" shrinkToFit="1"/>
    </xf>
    <xf numFmtId="0" fontId="5" fillId="0" borderId="51" xfId="0" applyFont="1" applyFill="1" applyBorder="1" applyAlignment="1">
      <alignment horizontal="left" shrinkToFit="1"/>
    </xf>
    <xf numFmtId="0" fontId="5" fillId="0" borderId="77" xfId="0" applyFont="1" applyFill="1" applyBorder="1" applyAlignment="1">
      <alignment horizontal="left" shrinkToFit="1"/>
    </xf>
    <xf numFmtId="1" fontId="5" fillId="0" borderId="23" xfId="0" applyNumberFormat="1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0" fontId="5" fillId="0" borderId="78" xfId="0" applyFont="1" applyFill="1" applyBorder="1" applyAlignment="1">
      <alignment horizontal="left"/>
    </xf>
  </cellXfs>
  <cellStyles count="3">
    <cellStyle name="Čárka" xfId="1" builtinId="3"/>
    <cellStyle name="Normální" xfId="0" builtinId="0"/>
    <cellStyle name="normální_Zdravotnictví-návrh rozp.2005-po opr.2.11.200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2714625</xdr:colOff>
      <xdr:row>14</xdr:row>
      <xdr:rowOff>142875</xdr:rowOff>
    </xdr:from>
    <xdr:to>
      <xdr:col>0</xdr:col>
      <xdr:colOff>2790825</xdr:colOff>
      <xdr:row>15</xdr:row>
      <xdr:rowOff>38100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714625" y="353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&#328;ov&#233;%20p&#345;&#237;jmy\2011\Da&#328;ov&#233;%20p&#345;&#237;jmy%20-%20listopad%20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ní"/>
      <sheetName val="měsíční"/>
      <sheetName val="plnění- v tis.Kč"/>
    </sheetNames>
    <sheetDataSet>
      <sheetData sheetId="0">
        <row r="39">
          <cell r="B39">
            <v>643439</v>
          </cell>
          <cell r="C39">
            <v>17439</v>
          </cell>
          <cell r="D39">
            <v>62365</v>
          </cell>
          <cell r="E39">
            <v>674488</v>
          </cell>
          <cell r="F39">
            <v>1600384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rgb="FF00B0F0"/>
  </sheetPr>
  <dimension ref="A1:J80"/>
  <sheetViews>
    <sheetView showGridLines="0" topLeftCell="A64" zoomScaleNormal="100" workbookViewId="0">
      <selection activeCell="G40" sqref="F40:G40"/>
    </sheetView>
  </sheetViews>
  <sheetFormatPr defaultRowHeight="12.75"/>
  <cols>
    <col min="1" max="1" width="5.7109375" style="39" customWidth="1"/>
    <col min="2" max="2" width="6.42578125" style="39" customWidth="1"/>
    <col min="3" max="3" width="5.42578125" style="39" customWidth="1"/>
    <col min="4" max="4" width="15" style="46" customWidth="1"/>
    <col min="5" max="5" width="45.140625" style="39" customWidth="1"/>
    <col min="6" max="8" width="12.7109375" style="39" customWidth="1"/>
    <col min="9" max="9" width="14.140625" style="66" customWidth="1"/>
    <col min="10" max="10" width="7.5703125" style="377" customWidth="1"/>
    <col min="11" max="11" width="8" style="39" customWidth="1"/>
    <col min="12" max="16384" width="9.140625" style="39"/>
  </cols>
  <sheetData>
    <row r="1" spans="1:10" ht="20.25">
      <c r="A1" s="442" t="s">
        <v>333</v>
      </c>
      <c r="B1" s="443"/>
      <c r="C1" s="443"/>
      <c r="D1" s="443"/>
      <c r="E1" s="443"/>
      <c r="F1" s="443"/>
      <c r="G1" s="443"/>
      <c r="H1" s="443"/>
      <c r="I1" s="443"/>
    </row>
    <row r="2" spans="1:10" ht="9.75" customHeight="1">
      <c r="A2" s="76"/>
      <c r="B2" s="77"/>
      <c r="C2" s="77"/>
      <c r="D2" s="78"/>
      <c r="E2" s="77"/>
      <c r="F2" s="77"/>
      <c r="G2" s="77"/>
      <c r="H2" s="77"/>
      <c r="I2" s="77"/>
    </row>
    <row r="3" spans="1:10" ht="18">
      <c r="A3" s="79" t="s">
        <v>95</v>
      </c>
      <c r="I3" s="80" t="s">
        <v>29</v>
      </c>
    </row>
    <row r="4" spans="1:10" ht="8.25" customHeight="1"/>
    <row r="5" spans="1:10" s="41" customFormat="1" ht="14.25">
      <c r="A5" s="41" t="s">
        <v>96</v>
      </c>
      <c r="D5" s="41" t="s">
        <v>97</v>
      </c>
      <c r="I5" s="81"/>
      <c r="J5" s="378"/>
    </row>
    <row r="6" spans="1:10" s="41" customFormat="1" ht="14.25">
      <c r="D6" s="41" t="s">
        <v>30</v>
      </c>
      <c r="I6" s="81"/>
      <c r="J6" s="378"/>
    </row>
    <row r="7" spans="1:10" s="41" customFormat="1" ht="14.25">
      <c r="D7" s="42"/>
      <c r="I7" s="81"/>
      <c r="J7" s="378"/>
    </row>
    <row r="8" spans="1:10" ht="13.5" customHeight="1">
      <c r="A8" s="79"/>
    </row>
    <row r="9" spans="1:10" ht="16.5" thickBot="1">
      <c r="A9" s="38" t="s">
        <v>98</v>
      </c>
      <c r="J9" s="379" t="s">
        <v>2</v>
      </c>
    </row>
    <row r="10" spans="1:10" s="88" customFormat="1" ht="39.75" thickTop="1" thickBot="1">
      <c r="A10" s="82" t="s">
        <v>3</v>
      </c>
      <c r="B10" s="84" t="s">
        <v>4</v>
      </c>
      <c r="C10" s="85" t="s">
        <v>5</v>
      </c>
      <c r="D10" s="86" t="s">
        <v>160</v>
      </c>
      <c r="E10" s="85" t="s">
        <v>99</v>
      </c>
      <c r="F10" s="221" t="s">
        <v>329</v>
      </c>
      <c r="G10" s="221" t="s">
        <v>330</v>
      </c>
      <c r="H10" s="221" t="s">
        <v>331</v>
      </c>
      <c r="I10" s="222" t="s">
        <v>332</v>
      </c>
      <c r="J10" s="380" t="s">
        <v>7</v>
      </c>
    </row>
    <row r="11" spans="1:10" s="93" customFormat="1" ht="13.5" thickTop="1" thickBot="1">
      <c r="A11" s="89">
        <v>1</v>
      </c>
      <c r="B11" s="90">
        <v>2</v>
      </c>
      <c r="C11" s="90">
        <v>3</v>
      </c>
      <c r="D11" s="91">
        <v>4</v>
      </c>
      <c r="E11" s="90">
        <v>5</v>
      </c>
      <c r="F11" s="92">
        <v>6</v>
      </c>
      <c r="G11" s="92">
        <v>7</v>
      </c>
      <c r="H11" s="92">
        <v>8</v>
      </c>
      <c r="I11" s="92">
        <v>9</v>
      </c>
      <c r="J11" s="381" t="s">
        <v>176</v>
      </c>
    </row>
    <row r="12" spans="1:10" s="99" customFormat="1" ht="27.75" customHeight="1" thickTop="1">
      <c r="A12" s="94"/>
      <c r="B12" s="95">
        <v>1111</v>
      </c>
      <c r="C12" s="95"/>
      <c r="D12" s="96">
        <v>90000000000</v>
      </c>
      <c r="E12" s="97" t="s">
        <v>159</v>
      </c>
      <c r="F12" s="98">
        <v>725000</v>
      </c>
      <c r="G12" s="98">
        <f>SUM(daně!D10)</f>
        <v>725000</v>
      </c>
      <c r="H12" s="98">
        <f>SUM(daně!E10)</f>
        <v>643439</v>
      </c>
      <c r="I12" s="37">
        <f>SUM(daně!I10)</f>
        <v>700000</v>
      </c>
      <c r="J12" s="382">
        <f t="shared" ref="J12:J19" si="0">I12/F12*100</f>
        <v>96.551724137931032</v>
      </c>
    </row>
    <row r="13" spans="1:10" s="99" customFormat="1" ht="25.5" customHeight="1">
      <c r="A13" s="100"/>
      <c r="B13" s="101">
        <v>1112</v>
      </c>
      <c r="C13" s="101"/>
      <c r="D13" s="75">
        <v>90000000000</v>
      </c>
      <c r="E13" s="102" t="s">
        <v>143</v>
      </c>
      <c r="F13" s="103">
        <v>36000</v>
      </c>
      <c r="G13" s="103">
        <f>SUM(daně!D11)</f>
        <v>26000</v>
      </c>
      <c r="H13" s="103">
        <f>SUM(daně!E11)</f>
        <v>17439</v>
      </c>
      <c r="I13" s="40">
        <f>SUM(daně!I11)</f>
        <v>20000</v>
      </c>
      <c r="J13" s="383">
        <f t="shared" si="0"/>
        <v>55.555555555555557</v>
      </c>
    </row>
    <row r="14" spans="1:10" s="99" customFormat="1" ht="30" customHeight="1">
      <c r="A14" s="100"/>
      <c r="B14" s="101">
        <v>1113</v>
      </c>
      <c r="C14" s="101"/>
      <c r="D14" s="75">
        <v>90000000000</v>
      </c>
      <c r="E14" s="102" t="s">
        <v>142</v>
      </c>
      <c r="F14" s="103">
        <v>100000</v>
      </c>
      <c r="G14" s="103">
        <f>SUM(daně!D12)</f>
        <v>100000</v>
      </c>
      <c r="H14" s="103">
        <f>SUM(daně!E12)</f>
        <v>62365</v>
      </c>
      <c r="I14" s="40">
        <f>SUM(daně!I12)</f>
        <v>65000</v>
      </c>
      <c r="J14" s="383">
        <f t="shared" si="0"/>
        <v>65</v>
      </c>
    </row>
    <row r="15" spans="1:10" s="99" customFormat="1" ht="28.5" customHeight="1">
      <c r="A15" s="100"/>
      <c r="B15" s="101">
        <v>1121</v>
      </c>
      <c r="C15" s="101"/>
      <c r="D15" s="75">
        <v>90000000000</v>
      </c>
      <c r="E15" s="102" t="s">
        <v>144</v>
      </c>
      <c r="F15" s="103">
        <v>725000</v>
      </c>
      <c r="G15" s="103">
        <f>SUM(daně!D13)</f>
        <v>635000</v>
      </c>
      <c r="H15" s="103">
        <f>SUM(daně!E13)</f>
        <v>674488</v>
      </c>
      <c r="I15" s="40">
        <f>SUM(daně!I13)</f>
        <v>700000</v>
      </c>
      <c r="J15" s="383">
        <f t="shared" si="0"/>
        <v>96.551724137931032</v>
      </c>
    </row>
    <row r="16" spans="1:10" s="41" customFormat="1" ht="17.100000000000001" customHeight="1" thickBot="1">
      <c r="A16" s="104"/>
      <c r="B16" s="105">
        <v>1211</v>
      </c>
      <c r="C16" s="105"/>
      <c r="D16" s="75">
        <v>90000000000</v>
      </c>
      <c r="E16" s="106" t="s">
        <v>145</v>
      </c>
      <c r="F16" s="107">
        <v>1700000</v>
      </c>
      <c r="G16" s="107">
        <f>SUM(daně!D14)</f>
        <v>1700000</v>
      </c>
      <c r="H16" s="107">
        <f>SUM(daně!E14)</f>
        <v>1600384</v>
      </c>
      <c r="I16" s="108">
        <f>SUM(daně!I14)</f>
        <v>1700000</v>
      </c>
      <c r="J16" s="384">
        <f t="shared" si="0"/>
        <v>100</v>
      </c>
    </row>
    <row r="17" spans="1:10" s="114" customFormat="1" ht="17.100000000000001" customHeight="1" thickTop="1" thickBot="1">
      <c r="A17" s="109" t="s">
        <v>100</v>
      </c>
      <c r="B17" s="110"/>
      <c r="C17" s="110"/>
      <c r="D17" s="111"/>
      <c r="E17" s="112"/>
      <c r="F17" s="113">
        <f>SUM(F12:F16)</f>
        <v>3286000</v>
      </c>
      <c r="G17" s="113">
        <f>SUM(G12:G16)</f>
        <v>3186000</v>
      </c>
      <c r="H17" s="113">
        <f>SUM(H12:H16)</f>
        <v>2998115</v>
      </c>
      <c r="I17" s="113">
        <f>SUM(I12:I16)</f>
        <v>3185000</v>
      </c>
      <c r="J17" s="385">
        <f t="shared" si="0"/>
        <v>96.926354230066949</v>
      </c>
    </row>
    <row r="18" spans="1:10" s="114" customFormat="1" ht="17.100000000000001" customHeight="1" thickTop="1">
      <c r="A18" s="370"/>
      <c r="B18" s="374">
        <v>1211</v>
      </c>
      <c r="C18" s="371"/>
      <c r="D18" s="75">
        <v>90000000000</v>
      </c>
      <c r="E18" s="375" t="s">
        <v>409</v>
      </c>
      <c r="F18" s="373"/>
      <c r="G18" s="373"/>
      <c r="H18" s="373"/>
      <c r="I18" s="115">
        <f>SUM(odbory!H10)</f>
        <v>4647</v>
      </c>
      <c r="J18" s="386"/>
    </row>
    <row r="19" spans="1:10" s="41" customFormat="1" ht="17.100000000000001" customHeight="1">
      <c r="A19" s="116" t="s">
        <v>101</v>
      </c>
      <c r="B19" s="372">
        <v>1354</v>
      </c>
      <c r="C19" s="372"/>
      <c r="D19" s="75">
        <v>90000000000</v>
      </c>
      <c r="E19" s="118" t="s">
        <v>130</v>
      </c>
      <c r="F19" s="47">
        <f>SUM(odbory!E11)</f>
        <v>60</v>
      </c>
      <c r="G19" s="47">
        <f>SUM(odbory!F11)</f>
        <v>60</v>
      </c>
      <c r="H19" s="47">
        <f>SUM(odbory!G11)</f>
        <v>58</v>
      </c>
      <c r="I19" s="47">
        <f>SUM(odbory!H11)</f>
        <v>63</v>
      </c>
      <c r="J19" s="387">
        <f t="shared" si="0"/>
        <v>105</v>
      </c>
    </row>
    <row r="20" spans="1:10" s="41" customFormat="1" ht="17.100000000000001" customHeight="1">
      <c r="A20" s="116" t="s">
        <v>120</v>
      </c>
      <c r="B20" s="117">
        <v>1361</v>
      </c>
      <c r="C20" s="117"/>
      <c r="D20" s="75">
        <v>90000000000</v>
      </c>
      <c r="E20" s="118" t="s">
        <v>102</v>
      </c>
      <c r="F20" s="47">
        <f>SUM(odbory!E12)</f>
        <v>1350</v>
      </c>
      <c r="G20" s="47">
        <f>SUM(odbory!F12)</f>
        <v>1350</v>
      </c>
      <c r="H20" s="47">
        <f>SUM(odbory!G12)</f>
        <v>1457</v>
      </c>
      <c r="I20" s="47">
        <f>SUM(odbory!H12)</f>
        <v>913</v>
      </c>
      <c r="J20" s="387">
        <f t="shared" ref="J20:J35" si="1">I20/F20*100</f>
        <v>67.629629629629633</v>
      </c>
    </row>
    <row r="21" spans="1:10" s="41" customFormat="1" ht="17.100000000000001" customHeight="1">
      <c r="A21" s="119">
        <v>3349</v>
      </c>
      <c r="B21" s="117">
        <v>2111</v>
      </c>
      <c r="C21" s="117"/>
      <c r="D21" s="75">
        <v>90000000000</v>
      </c>
      <c r="E21" s="118" t="s">
        <v>152</v>
      </c>
      <c r="F21" s="47">
        <f>SUM(odbory!E13)</f>
        <v>144</v>
      </c>
      <c r="G21" s="47">
        <f>SUM(odbory!F13)</f>
        <v>144</v>
      </c>
      <c r="H21" s="47">
        <f>SUM(odbory!G13)</f>
        <v>96</v>
      </c>
      <c r="I21" s="47">
        <f>SUM(odbory!H13)</f>
        <v>144</v>
      </c>
      <c r="J21" s="387"/>
    </row>
    <row r="22" spans="1:10" s="41" customFormat="1" ht="17.100000000000001" customHeight="1">
      <c r="A22" s="120">
        <v>6172</v>
      </c>
      <c r="B22" s="117">
        <v>2122</v>
      </c>
      <c r="C22" s="121"/>
      <c r="D22" s="74"/>
      <c r="E22" s="118" t="s">
        <v>103</v>
      </c>
      <c r="F22" s="47">
        <f>SUM(odbory!E14)</f>
        <v>134996</v>
      </c>
      <c r="G22" s="47">
        <f>SUM(odbory!F14)</f>
        <v>157872</v>
      </c>
      <c r="H22" s="47">
        <f>SUM(odbory!G14)</f>
        <v>103152</v>
      </c>
      <c r="I22" s="399">
        <f>SUM(odbory!H14)</f>
        <v>136806</v>
      </c>
      <c r="J22" s="387">
        <f t="shared" si="1"/>
        <v>101.3407804675694</v>
      </c>
    </row>
    <row r="23" spans="1:10" s="41" customFormat="1" ht="17.100000000000001" customHeight="1">
      <c r="A23" s="120">
        <v>1032</v>
      </c>
      <c r="B23" s="117">
        <v>2131</v>
      </c>
      <c r="C23" s="117"/>
      <c r="D23" s="75">
        <v>90000000000</v>
      </c>
      <c r="E23" s="118" t="s">
        <v>104</v>
      </c>
      <c r="F23" s="47">
        <f>SUM(odbory!E15)</f>
        <v>3</v>
      </c>
      <c r="G23" s="47">
        <f>SUM(odbory!F15)</f>
        <v>3</v>
      </c>
      <c r="H23" s="47">
        <f>SUM(odbory!G15)</f>
        <v>2</v>
      </c>
      <c r="I23" s="47">
        <f>SUM(odbory!H15)</f>
        <v>3</v>
      </c>
      <c r="J23" s="387">
        <f t="shared" si="1"/>
        <v>100</v>
      </c>
    </row>
    <row r="24" spans="1:10" s="41" customFormat="1" ht="17.100000000000001" customHeight="1">
      <c r="A24" s="120">
        <v>6172</v>
      </c>
      <c r="B24" s="117">
        <v>2131</v>
      </c>
      <c r="C24" s="117"/>
      <c r="D24" s="75"/>
      <c r="E24" s="118" t="s">
        <v>104</v>
      </c>
      <c r="F24" s="47">
        <f>SUM(odbory!E16)</f>
        <v>142</v>
      </c>
      <c r="G24" s="47">
        <f>SUM(odbory!F16)</f>
        <v>142</v>
      </c>
      <c r="H24" s="47">
        <f>SUM(odbory!G16)</f>
        <v>160</v>
      </c>
      <c r="I24" s="47">
        <f>SUM(odbory!H16)</f>
        <v>103</v>
      </c>
      <c r="J24" s="387">
        <f t="shared" si="1"/>
        <v>72.535211267605632</v>
      </c>
    </row>
    <row r="25" spans="1:10" s="99" customFormat="1" ht="30" customHeight="1">
      <c r="A25" s="122">
        <v>6172</v>
      </c>
      <c r="B25" s="101">
        <v>2132</v>
      </c>
      <c r="C25" s="101"/>
      <c r="D25" s="75"/>
      <c r="E25" s="102" t="s">
        <v>105</v>
      </c>
      <c r="F25" s="103">
        <f>SUM(odbory!E17)</f>
        <v>36564</v>
      </c>
      <c r="G25" s="103">
        <f>SUM(odbory!F17)</f>
        <v>36826</v>
      </c>
      <c r="H25" s="103">
        <f>SUM(odbory!G17)</f>
        <v>20136</v>
      </c>
      <c r="I25" s="103">
        <f>SUM(odbory!H17)</f>
        <v>38099</v>
      </c>
      <c r="J25" s="387">
        <f t="shared" si="1"/>
        <v>104.19811836779347</v>
      </c>
    </row>
    <row r="26" spans="1:10" s="99" customFormat="1" ht="14.25">
      <c r="A26" s="122">
        <v>6172</v>
      </c>
      <c r="B26" s="101">
        <v>2133</v>
      </c>
      <c r="C26" s="101"/>
      <c r="D26" s="75">
        <v>90000000000</v>
      </c>
      <c r="E26" s="123" t="s">
        <v>106</v>
      </c>
      <c r="F26" s="47">
        <f>SUM(odbory!E18)</f>
        <v>22</v>
      </c>
      <c r="G26" s="47">
        <f>SUM(odbory!F18)</f>
        <v>22</v>
      </c>
      <c r="H26" s="47">
        <f>SUM(odbory!G18)</f>
        <v>88</v>
      </c>
      <c r="I26" s="302">
        <f>SUM(odbory!H18)</f>
        <v>22.2</v>
      </c>
      <c r="J26" s="387">
        <f t="shared" si="1"/>
        <v>100.90909090909091</v>
      </c>
    </row>
    <row r="27" spans="1:10" s="99" customFormat="1" ht="14.25">
      <c r="A27" s="122">
        <v>3769</v>
      </c>
      <c r="B27" s="101">
        <v>2212</v>
      </c>
      <c r="C27" s="101"/>
      <c r="D27" s="75">
        <v>90000000000</v>
      </c>
      <c r="E27" s="123" t="s">
        <v>157</v>
      </c>
      <c r="F27" s="47">
        <f>SUM(odbory!E19)</f>
        <v>100</v>
      </c>
      <c r="G27" s="47">
        <f>SUM(odbory!F19)</f>
        <v>100</v>
      </c>
      <c r="H27" s="47">
        <f>SUM(odbory!G19)</f>
        <v>403</v>
      </c>
      <c r="I27" s="47">
        <f>SUM(odbory!H19)</f>
        <v>300</v>
      </c>
      <c r="J27" s="387">
        <f t="shared" si="1"/>
        <v>300</v>
      </c>
    </row>
    <row r="28" spans="1:10" s="41" customFormat="1" ht="17.100000000000001" customHeight="1">
      <c r="A28" s="120">
        <v>6172</v>
      </c>
      <c r="B28" s="117">
        <v>2212</v>
      </c>
      <c r="C28" s="117"/>
      <c r="D28" s="75">
        <v>90000000000</v>
      </c>
      <c r="E28" s="123" t="s">
        <v>157</v>
      </c>
      <c r="F28" s="47">
        <f>SUM(odbory!E20)</f>
        <v>3030</v>
      </c>
      <c r="G28" s="47">
        <f>SUM(odbory!F20)</f>
        <v>23581</v>
      </c>
      <c r="H28" s="47">
        <f>SUM(odbory!G20)</f>
        <v>22466</v>
      </c>
      <c r="I28" s="47">
        <f>SUM(odbory!H20)</f>
        <v>3060</v>
      </c>
      <c r="J28" s="387">
        <f t="shared" si="1"/>
        <v>100.99009900990099</v>
      </c>
    </row>
    <row r="29" spans="1:10" s="41" customFormat="1" ht="17.100000000000001" customHeight="1">
      <c r="A29" s="120">
        <v>6172</v>
      </c>
      <c r="B29" s="117">
        <v>2329</v>
      </c>
      <c r="C29" s="117"/>
      <c r="D29" s="75">
        <v>90000000000</v>
      </c>
      <c r="E29" s="118" t="s">
        <v>146</v>
      </c>
      <c r="F29" s="47">
        <f>SUM(odbory!E23)</f>
        <v>120</v>
      </c>
      <c r="G29" s="47">
        <f>SUM(odbory!F23)</f>
        <v>120</v>
      </c>
      <c r="H29" s="47">
        <f>SUM(odbory!G23)</f>
        <v>144</v>
      </c>
      <c r="I29" s="47">
        <f>SUM(odbory!H23)</f>
        <v>0</v>
      </c>
      <c r="J29" s="387">
        <f t="shared" si="1"/>
        <v>0</v>
      </c>
    </row>
    <row r="30" spans="1:10" s="99" customFormat="1" ht="29.25" customHeight="1">
      <c r="A30" s="122"/>
      <c r="B30" s="101">
        <v>2420</v>
      </c>
      <c r="C30" s="101"/>
      <c r="D30" s="75"/>
      <c r="E30" s="102" t="s">
        <v>121</v>
      </c>
      <c r="F30" s="103">
        <f>SUM(odbory!E21)</f>
        <v>10125</v>
      </c>
      <c r="G30" s="103">
        <f>SUM(odbory!F21)</f>
        <v>10125</v>
      </c>
      <c r="H30" s="103">
        <f>SUM(odbory!G21)</f>
        <v>6725</v>
      </c>
      <c r="I30" s="376">
        <f>SUM(odbory!H21)</f>
        <v>1179.5999999999999</v>
      </c>
      <c r="J30" s="387">
        <f t="shared" si="1"/>
        <v>11.65037037037037</v>
      </c>
    </row>
    <row r="31" spans="1:10" s="41" customFormat="1" ht="17.100000000000001" customHeight="1">
      <c r="A31" s="120"/>
      <c r="B31" s="117">
        <v>2441</v>
      </c>
      <c r="C31" s="117"/>
      <c r="D31" s="75"/>
      <c r="E31" s="118" t="s">
        <v>111</v>
      </c>
      <c r="F31" s="47">
        <f>SUM(odbory!E22)</f>
        <v>18690</v>
      </c>
      <c r="G31" s="47">
        <f>SUM(odbory!F22)</f>
        <v>18690</v>
      </c>
      <c r="H31" s="47">
        <f>SUM(odbory!G22)</f>
        <v>0</v>
      </c>
      <c r="I31" s="47">
        <f>SUM(odbory!H22)</f>
        <v>9150</v>
      </c>
      <c r="J31" s="387">
        <f t="shared" si="1"/>
        <v>48.956661316211878</v>
      </c>
    </row>
    <row r="32" spans="1:10" s="41" customFormat="1" ht="17.100000000000001" customHeight="1">
      <c r="A32" s="120">
        <v>6172</v>
      </c>
      <c r="B32" s="117">
        <v>3111</v>
      </c>
      <c r="C32" s="117"/>
      <c r="D32" s="75">
        <v>90000000000</v>
      </c>
      <c r="E32" s="118" t="s">
        <v>107</v>
      </c>
      <c r="F32" s="47">
        <f>SUM(odbory!E24)</f>
        <v>200</v>
      </c>
      <c r="G32" s="47">
        <f>SUM(odbory!F24)</f>
        <v>200</v>
      </c>
      <c r="H32" s="47">
        <f>SUM(odbory!G24)</f>
        <v>698</v>
      </c>
      <c r="I32" s="47">
        <f>SUM(odbory!H24)</f>
        <v>1800</v>
      </c>
      <c r="J32" s="387">
        <f t="shared" si="1"/>
        <v>900</v>
      </c>
    </row>
    <row r="33" spans="1:10" s="99" customFormat="1" ht="28.5" customHeight="1">
      <c r="A33" s="122">
        <v>6172</v>
      </c>
      <c r="B33" s="101">
        <v>3112</v>
      </c>
      <c r="C33" s="101"/>
      <c r="D33" s="75">
        <v>90000000000</v>
      </c>
      <c r="E33" s="102" t="s">
        <v>108</v>
      </c>
      <c r="F33" s="103">
        <f>SUM(odbory!E25)</f>
        <v>20000</v>
      </c>
      <c r="G33" s="103">
        <f>SUM(odbory!F25)</f>
        <v>20000</v>
      </c>
      <c r="H33" s="103">
        <f>SUM(odbory!G25)</f>
        <v>3949</v>
      </c>
      <c r="I33" s="103">
        <f>SUM(odbory!H25)</f>
        <v>12000</v>
      </c>
      <c r="J33" s="387">
        <f t="shared" si="1"/>
        <v>60</v>
      </c>
    </row>
    <row r="34" spans="1:10" s="41" customFormat="1" ht="17.100000000000001" customHeight="1">
      <c r="A34" s="120">
        <v>6310</v>
      </c>
      <c r="B34" s="117">
        <v>2141</v>
      </c>
      <c r="C34" s="117"/>
      <c r="D34" s="75">
        <v>90000000000</v>
      </c>
      <c r="E34" s="118" t="s">
        <v>109</v>
      </c>
      <c r="F34" s="47">
        <f>SUM(odbory!E26)</f>
        <v>10000</v>
      </c>
      <c r="G34" s="47">
        <f>SUM(odbory!F26)</f>
        <v>10000</v>
      </c>
      <c r="H34" s="47">
        <f>SUM(odbory!G26)</f>
        <v>8278</v>
      </c>
      <c r="I34" s="302">
        <f>SUM(odbory!H26)</f>
        <v>12000.2</v>
      </c>
      <c r="J34" s="387">
        <f t="shared" si="1"/>
        <v>120.00200000000001</v>
      </c>
    </row>
    <row r="35" spans="1:10" s="255" customFormat="1" ht="27.75" customHeight="1" thickBot="1">
      <c r="A35" s="292"/>
      <c r="B35" s="249">
        <v>4112</v>
      </c>
      <c r="C35" s="249"/>
      <c r="D35" s="293">
        <v>90000000000</v>
      </c>
      <c r="E35" s="294" t="s">
        <v>110</v>
      </c>
      <c r="F35" s="295">
        <v>76226</v>
      </c>
      <c r="G35" s="295">
        <v>76226</v>
      </c>
      <c r="H35" s="295">
        <v>57169</v>
      </c>
      <c r="I35" s="295">
        <f>SUM('4112'!B16:C16)</f>
        <v>73669</v>
      </c>
      <c r="J35" s="388">
        <f t="shared" si="1"/>
        <v>96.645501534909357</v>
      </c>
    </row>
    <row r="36" spans="1:10" ht="18.75" customHeight="1" thickTop="1" thickBot="1">
      <c r="A36" s="444" t="s">
        <v>112</v>
      </c>
      <c r="B36" s="445"/>
      <c r="C36" s="445"/>
      <c r="D36" s="445"/>
      <c r="E36" s="445"/>
      <c r="F36" s="125">
        <f>SUM(F17:F35)</f>
        <v>3597772</v>
      </c>
      <c r="G36" s="125">
        <f>SUM(G17:G35)</f>
        <v>3541461</v>
      </c>
      <c r="H36" s="125">
        <f>SUM(H17:H35)</f>
        <v>3223096</v>
      </c>
      <c r="I36" s="125">
        <f>SUM(I17:I35)</f>
        <v>3478959.0000000005</v>
      </c>
      <c r="J36" s="391">
        <f>I36/F36*100</f>
        <v>96.69759506716936</v>
      </c>
    </row>
    <row r="37" spans="1:10" ht="15" thickTop="1">
      <c r="J37" s="389"/>
    </row>
    <row r="38" spans="1:10" ht="14.25">
      <c r="J38" s="389"/>
    </row>
    <row r="39" spans="1:10" ht="16.5" thickBot="1">
      <c r="A39" s="38" t="s">
        <v>113</v>
      </c>
      <c r="J39" s="379" t="s">
        <v>2</v>
      </c>
    </row>
    <row r="40" spans="1:10" s="88" customFormat="1" ht="39.75" thickTop="1" thickBot="1">
      <c r="A40" s="82" t="s">
        <v>3</v>
      </c>
      <c r="B40" s="84" t="s">
        <v>4</v>
      </c>
      <c r="C40" s="85" t="s">
        <v>5</v>
      </c>
      <c r="D40" s="86" t="s">
        <v>160</v>
      </c>
      <c r="E40" s="85" t="s">
        <v>99</v>
      </c>
      <c r="F40" s="221" t="s">
        <v>329</v>
      </c>
      <c r="G40" s="221" t="s">
        <v>330</v>
      </c>
      <c r="H40" s="221" t="s">
        <v>331</v>
      </c>
      <c r="I40" s="222" t="s">
        <v>332</v>
      </c>
      <c r="J40" s="380" t="s">
        <v>7</v>
      </c>
    </row>
    <row r="41" spans="1:10" s="93" customFormat="1" ht="13.5" thickTop="1" thickBot="1">
      <c r="A41" s="89">
        <v>1</v>
      </c>
      <c r="B41" s="90">
        <v>2</v>
      </c>
      <c r="C41" s="90">
        <v>3</v>
      </c>
      <c r="D41" s="91">
        <v>4</v>
      </c>
      <c r="E41" s="90">
        <v>5</v>
      </c>
      <c r="F41" s="92">
        <v>6</v>
      </c>
      <c r="G41" s="92">
        <v>7</v>
      </c>
      <c r="H41" s="92">
        <v>8</v>
      </c>
      <c r="I41" s="92">
        <v>9</v>
      </c>
      <c r="J41" s="381" t="s">
        <v>176</v>
      </c>
    </row>
    <row r="42" spans="1:10" s="99" customFormat="1" ht="15" thickTop="1">
      <c r="A42" s="94" t="s">
        <v>101</v>
      </c>
      <c r="B42" s="95">
        <v>4134</v>
      </c>
      <c r="C42" s="95"/>
      <c r="D42" s="96"/>
      <c r="E42" s="97" t="s">
        <v>114</v>
      </c>
      <c r="F42" s="98">
        <v>6359</v>
      </c>
      <c r="G42" s="98">
        <v>6371</v>
      </c>
      <c r="H42" s="98">
        <v>3586</v>
      </c>
      <c r="I42" s="37">
        <v>6223</v>
      </c>
      <c r="J42" s="390">
        <f>I42/F42*100</f>
        <v>97.861298946375214</v>
      </c>
    </row>
    <row r="43" spans="1:10" s="99" customFormat="1" ht="14.25">
      <c r="A43" s="100"/>
      <c r="B43" s="101">
        <v>4132</v>
      </c>
      <c r="C43" s="101"/>
      <c r="D43" s="75"/>
      <c r="E43" s="102" t="s">
        <v>167</v>
      </c>
      <c r="F43" s="103">
        <v>0</v>
      </c>
      <c r="G43" s="103"/>
      <c r="H43" s="103">
        <v>742</v>
      </c>
      <c r="I43" s="40"/>
      <c r="J43" s="387"/>
    </row>
    <row r="44" spans="1:10" s="99" customFormat="1" ht="14.25">
      <c r="A44" s="100">
        <v>6172</v>
      </c>
      <c r="B44" s="101">
        <v>2324</v>
      </c>
      <c r="C44" s="101"/>
      <c r="D44" s="75"/>
      <c r="E44" s="102" t="s">
        <v>168</v>
      </c>
      <c r="F44" s="103">
        <v>0</v>
      </c>
      <c r="G44" s="103"/>
      <c r="H44" s="103">
        <v>14</v>
      </c>
      <c r="I44" s="40"/>
      <c r="J44" s="387"/>
    </row>
    <row r="45" spans="1:10" s="99" customFormat="1" ht="14.25">
      <c r="A45" s="120">
        <v>6310</v>
      </c>
      <c r="B45" s="117">
        <v>2141</v>
      </c>
      <c r="C45" s="117"/>
      <c r="D45" s="74">
        <v>41000000000</v>
      </c>
      <c r="E45" s="118" t="s">
        <v>109</v>
      </c>
      <c r="F45" s="103">
        <v>10</v>
      </c>
      <c r="G45" s="103">
        <v>10</v>
      </c>
      <c r="H45" s="103">
        <v>2</v>
      </c>
      <c r="I45" s="40"/>
      <c r="J45" s="387">
        <f>I45/F45*100</f>
        <v>0</v>
      </c>
    </row>
    <row r="46" spans="1:10" s="99" customFormat="1" ht="29.25" thickBot="1">
      <c r="A46" s="120"/>
      <c r="B46" s="101">
        <v>8115</v>
      </c>
      <c r="C46" s="101"/>
      <c r="D46" s="75"/>
      <c r="E46" s="124" t="s">
        <v>148</v>
      </c>
      <c r="F46" s="103"/>
      <c r="G46" s="103">
        <f>511</f>
        <v>511</v>
      </c>
      <c r="H46" s="103">
        <v>511</v>
      </c>
      <c r="I46" s="40"/>
      <c r="J46" s="387"/>
    </row>
    <row r="47" spans="1:10" ht="18.75" customHeight="1" thickTop="1" thickBot="1">
      <c r="A47" s="444" t="s">
        <v>112</v>
      </c>
      <c r="B47" s="445"/>
      <c r="C47" s="445"/>
      <c r="D47" s="445"/>
      <c r="E47" s="445"/>
      <c r="F47" s="125">
        <f>SUM(F42:F45)</f>
        <v>6369</v>
      </c>
      <c r="G47" s="125">
        <f>SUM(G42:G46)</f>
        <v>6892</v>
      </c>
      <c r="H47" s="125">
        <f>SUM(H42:H46)</f>
        <v>4855</v>
      </c>
      <c r="I47" s="125">
        <f>SUM(I42:I46)</f>
        <v>6223</v>
      </c>
      <c r="J47" s="391">
        <f>I47/F47*100</f>
        <v>97.707646412309629</v>
      </c>
    </row>
    <row r="48" spans="1:10" ht="15" thickTop="1">
      <c r="J48" s="389"/>
    </row>
    <row r="49" spans="1:10" ht="15.75">
      <c r="A49" s="446" t="s">
        <v>170</v>
      </c>
      <c r="B49" s="447"/>
      <c r="C49" s="447"/>
      <c r="D49" s="447"/>
      <c r="E49" s="447"/>
      <c r="F49" s="447"/>
      <c r="G49" s="447"/>
      <c r="H49" s="447"/>
      <c r="I49" s="447"/>
      <c r="J49" s="447"/>
    </row>
    <row r="50" spans="1:10" ht="16.5" thickBot="1">
      <c r="A50" s="38"/>
      <c r="J50" s="379" t="s">
        <v>2</v>
      </c>
    </row>
    <row r="51" spans="1:10" s="88" customFormat="1" ht="39.75" thickTop="1" thickBot="1">
      <c r="A51" s="82" t="s">
        <v>3</v>
      </c>
      <c r="B51" s="84" t="s">
        <v>4</v>
      </c>
      <c r="C51" s="85" t="s">
        <v>5</v>
      </c>
      <c r="D51" s="86" t="s">
        <v>160</v>
      </c>
      <c r="E51" s="85" t="s">
        <v>99</v>
      </c>
      <c r="F51" s="221" t="s">
        <v>329</v>
      </c>
      <c r="G51" s="221" t="s">
        <v>330</v>
      </c>
      <c r="H51" s="221" t="s">
        <v>331</v>
      </c>
      <c r="I51" s="222" t="s">
        <v>332</v>
      </c>
      <c r="J51" s="380" t="s">
        <v>7</v>
      </c>
    </row>
    <row r="52" spans="1:10" s="93" customFormat="1" ht="13.5" thickTop="1" thickBot="1">
      <c r="A52" s="89">
        <v>1</v>
      </c>
      <c r="B52" s="90">
        <v>2</v>
      </c>
      <c r="C52" s="90">
        <v>3</v>
      </c>
      <c r="D52" s="91">
        <v>4</v>
      </c>
      <c r="E52" s="90">
        <v>5</v>
      </c>
      <c r="F52" s="92">
        <v>6</v>
      </c>
      <c r="G52" s="92">
        <v>7</v>
      </c>
      <c r="H52" s="92">
        <v>8</v>
      </c>
      <c r="I52" s="92">
        <v>9</v>
      </c>
      <c r="J52" s="381" t="s">
        <v>176</v>
      </c>
    </row>
    <row r="53" spans="1:10" s="99" customFormat="1" ht="15" thickTop="1">
      <c r="A53" s="126">
        <v>2399</v>
      </c>
      <c r="B53" s="95">
        <v>2342</v>
      </c>
      <c r="C53" s="95"/>
      <c r="D53" s="96">
        <v>42000000000</v>
      </c>
      <c r="E53" s="97" t="s">
        <v>115</v>
      </c>
      <c r="F53" s="98">
        <v>40000</v>
      </c>
      <c r="G53" s="98">
        <v>40000</v>
      </c>
      <c r="H53" s="98">
        <v>37564</v>
      </c>
      <c r="I53" s="37">
        <v>40000</v>
      </c>
      <c r="J53" s="390">
        <f>I53/F53*100</f>
        <v>100</v>
      </c>
    </row>
    <row r="54" spans="1:10" s="99" customFormat="1" ht="28.5">
      <c r="A54" s="127">
        <v>6402</v>
      </c>
      <c r="B54" s="101">
        <v>2223</v>
      </c>
      <c r="C54" s="101"/>
      <c r="D54" s="75"/>
      <c r="E54" s="102" t="s">
        <v>127</v>
      </c>
      <c r="F54" s="103"/>
      <c r="G54" s="103">
        <v>996</v>
      </c>
      <c r="H54" s="103">
        <v>996</v>
      </c>
      <c r="I54" s="40"/>
      <c r="J54" s="387"/>
    </row>
    <row r="55" spans="1:10" s="99" customFormat="1" ht="29.25" thickBot="1">
      <c r="A55" s="127"/>
      <c r="B55" s="101">
        <v>8115</v>
      </c>
      <c r="C55" s="101"/>
      <c r="D55" s="75"/>
      <c r="E55" s="124" t="s">
        <v>148</v>
      </c>
      <c r="F55" s="103"/>
      <c r="G55" s="103">
        <v>23239</v>
      </c>
      <c r="H55" s="103">
        <v>23239</v>
      </c>
      <c r="I55" s="40"/>
      <c r="J55" s="387"/>
    </row>
    <row r="56" spans="1:10" ht="18.75" customHeight="1" thickTop="1" thickBot="1">
      <c r="A56" s="444" t="s">
        <v>112</v>
      </c>
      <c r="B56" s="445"/>
      <c r="C56" s="445"/>
      <c r="D56" s="445"/>
      <c r="E56" s="445"/>
      <c r="F56" s="125">
        <f>SUM(F53:F55)</f>
        <v>40000</v>
      </c>
      <c r="G56" s="125">
        <f>SUM(G53:G55)</f>
        <v>64235</v>
      </c>
      <c r="H56" s="125">
        <f>SUM(H53:H55)</f>
        <v>61799</v>
      </c>
      <c r="I56" s="125">
        <f>SUM(I53:I55)</f>
        <v>40000</v>
      </c>
      <c r="J56" s="391">
        <f>I56/F56*100</f>
        <v>100</v>
      </c>
    </row>
    <row r="57" spans="1:10" ht="15" thickTop="1">
      <c r="J57" s="392"/>
    </row>
    <row r="58" spans="1:10" ht="16.5" thickBot="1">
      <c r="A58" s="128" t="s">
        <v>116</v>
      </c>
      <c r="B58" s="128"/>
      <c r="C58" s="128"/>
      <c r="D58" s="129"/>
      <c r="E58" s="128"/>
      <c r="F58" s="129">
        <f>SUM(F56,F47,F36)</f>
        <v>3644141</v>
      </c>
      <c r="G58" s="129">
        <f>SUM(G56,G47,G36)</f>
        <v>3612588</v>
      </c>
      <c r="H58" s="129">
        <f>SUM(H56,H47,H36)</f>
        <v>3289750</v>
      </c>
      <c r="I58" s="129">
        <f>SUM(I56,I47,I36)</f>
        <v>3525182.0000000005</v>
      </c>
      <c r="J58" s="393">
        <f>I58/F58*100</f>
        <v>96.735609297225338</v>
      </c>
    </row>
    <row r="59" spans="1:10" ht="14.25" customHeight="1" thickTop="1">
      <c r="J59" s="389"/>
    </row>
    <row r="60" spans="1:10" ht="14.25" customHeight="1">
      <c r="J60" s="389"/>
    </row>
    <row r="61" spans="1:10" ht="16.5" thickBot="1">
      <c r="A61" s="38" t="s">
        <v>147</v>
      </c>
      <c r="J61" s="379" t="s">
        <v>2</v>
      </c>
    </row>
    <row r="62" spans="1:10" s="88" customFormat="1" ht="39.75" thickTop="1" thickBot="1">
      <c r="A62" s="82" t="s">
        <v>3</v>
      </c>
      <c r="B62" s="84" t="s">
        <v>4</v>
      </c>
      <c r="C62" s="85" t="s">
        <v>5</v>
      </c>
      <c r="D62" s="86" t="s">
        <v>160</v>
      </c>
      <c r="E62" s="85" t="s">
        <v>99</v>
      </c>
      <c r="F62" s="221" t="s">
        <v>329</v>
      </c>
      <c r="G62" s="221" t="s">
        <v>330</v>
      </c>
      <c r="H62" s="221" t="s">
        <v>331</v>
      </c>
      <c r="I62" s="222" t="s">
        <v>332</v>
      </c>
      <c r="J62" s="380" t="s">
        <v>7</v>
      </c>
    </row>
    <row r="63" spans="1:10" s="93" customFormat="1" ht="13.5" thickTop="1" thickBot="1">
      <c r="A63" s="89">
        <v>1</v>
      </c>
      <c r="B63" s="90">
        <v>2</v>
      </c>
      <c r="C63" s="90">
        <v>3</v>
      </c>
      <c r="D63" s="91">
        <v>4</v>
      </c>
      <c r="E63" s="90">
        <v>5</v>
      </c>
      <c r="F63" s="92">
        <v>6</v>
      </c>
      <c r="G63" s="92">
        <v>7</v>
      </c>
      <c r="H63" s="92">
        <v>8</v>
      </c>
      <c r="I63" s="87">
        <v>9</v>
      </c>
      <c r="J63" s="381" t="s">
        <v>176</v>
      </c>
    </row>
    <row r="64" spans="1:10" s="99" customFormat="1" ht="29.25" thickTop="1">
      <c r="A64" s="94" t="s">
        <v>101</v>
      </c>
      <c r="B64" s="95">
        <v>8115</v>
      </c>
      <c r="C64" s="95"/>
      <c r="D64" s="96">
        <v>71000000000</v>
      </c>
      <c r="E64" s="97" t="s">
        <v>148</v>
      </c>
      <c r="F64" s="98"/>
      <c r="G64" s="98">
        <v>633174</v>
      </c>
      <c r="H64" s="98">
        <v>633174</v>
      </c>
      <c r="I64" s="40">
        <f>SUM(odbory!H27)</f>
        <v>161414</v>
      </c>
      <c r="J64" s="390"/>
    </row>
    <row r="65" spans="1:10" s="99" customFormat="1" ht="14.25">
      <c r="A65" s="120"/>
      <c r="B65" s="101">
        <v>8123</v>
      </c>
      <c r="C65" s="117"/>
      <c r="D65" s="74">
        <v>73000000000</v>
      </c>
      <c r="E65" s="130" t="s">
        <v>169</v>
      </c>
      <c r="F65" s="103">
        <f>SUM(odbory!E28)</f>
        <v>181854</v>
      </c>
      <c r="G65" s="103">
        <f>SUM(odbory!F28)</f>
        <v>269411</v>
      </c>
      <c r="H65" s="103">
        <f>SUM(odbory!G28)</f>
        <v>181854</v>
      </c>
      <c r="I65" s="40">
        <f>SUM(odbory!H28)</f>
        <v>238381</v>
      </c>
      <c r="J65" s="387"/>
    </row>
    <row r="66" spans="1:10" s="99" customFormat="1" ht="15" thickBot="1">
      <c r="A66" s="120"/>
      <c r="B66" s="101">
        <v>8223</v>
      </c>
      <c r="C66" s="117">
        <v>813</v>
      </c>
      <c r="D66" s="74">
        <v>73000000000</v>
      </c>
      <c r="E66" s="130" t="s">
        <v>169</v>
      </c>
      <c r="F66" s="103">
        <f>SUM(odbory!E29)</f>
        <v>592739</v>
      </c>
      <c r="G66" s="103">
        <f>SUM(odbory!F29)</f>
        <v>592739</v>
      </c>
      <c r="H66" s="103">
        <f>SUM(odbory!G29)</f>
        <v>0</v>
      </c>
      <c r="I66" s="40">
        <f>SUM(odbory!H29)</f>
        <v>398373</v>
      </c>
      <c r="J66" s="387"/>
    </row>
    <row r="67" spans="1:10" ht="18.75" customHeight="1" thickTop="1" thickBot="1">
      <c r="A67" s="444" t="s">
        <v>112</v>
      </c>
      <c r="B67" s="445"/>
      <c r="C67" s="445"/>
      <c r="D67" s="445"/>
      <c r="E67" s="445"/>
      <c r="F67" s="125">
        <f>SUM(F64:F66)</f>
        <v>774593</v>
      </c>
      <c r="G67" s="125">
        <f>SUM(G64:G66)</f>
        <v>1495324</v>
      </c>
      <c r="H67" s="125">
        <f>SUM(H64:H66)</f>
        <v>815028</v>
      </c>
      <c r="I67" s="125">
        <f>SUM(I64:I66)</f>
        <v>798168</v>
      </c>
      <c r="J67" s="391">
        <f>I67/F67*100</f>
        <v>103.04353383002429</v>
      </c>
    </row>
    <row r="68" spans="1:10" ht="15" thickTop="1">
      <c r="J68" s="389"/>
    </row>
    <row r="69" spans="1:10" ht="14.25">
      <c r="J69" s="389"/>
    </row>
    <row r="70" spans="1:10" ht="14.25">
      <c r="A70" s="39" t="s">
        <v>149</v>
      </c>
      <c r="J70" s="389"/>
    </row>
    <row r="71" spans="1:10" ht="15.75">
      <c r="A71" s="131" t="s">
        <v>116</v>
      </c>
      <c r="B71" s="131"/>
      <c r="C71" s="131"/>
      <c r="D71" s="132"/>
      <c r="E71" s="131"/>
      <c r="F71" s="132">
        <f>SUM(F58)</f>
        <v>3644141</v>
      </c>
      <c r="G71" s="132">
        <f>SUM(G58)</f>
        <v>3612588</v>
      </c>
      <c r="H71" s="132">
        <f>SUM(H58)</f>
        <v>3289750</v>
      </c>
      <c r="I71" s="132">
        <f>SUM(I58)+I67</f>
        <v>4323350</v>
      </c>
      <c r="J71" s="394">
        <f>I71/F71*100</f>
        <v>118.63838418985435</v>
      </c>
    </row>
    <row r="72" spans="1:10" ht="14.25">
      <c r="A72" s="133" t="s">
        <v>117</v>
      </c>
      <c r="B72" s="133"/>
      <c r="C72" s="133"/>
      <c r="D72" s="134"/>
      <c r="E72" s="133"/>
      <c r="F72" s="134">
        <f>-F42</f>
        <v>-6359</v>
      </c>
      <c r="G72" s="134">
        <f>-G42</f>
        <v>-6371</v>
      </c>
      <c r="H72" s="134">
        <f>-H42</f>
        <v>-3586</v>
      </c>
      <c r="I72" s="134">
        <f>-I42</f>
        <v>-6223</v>
      </c>
      <c r="J72" s="395">
        <f>I72/F72*100</f>
        <v>97.861298946375214</v>
      </c>
    </row>
    <row r="73" spans="1:10" s="136" customFormat="1" ht="17.25" thickBot="1">
      <c r="A73" s="439" t="s">
        <v>118</v>
      </c>
      <c r="B73" s="439"/>
      <c r="C73" s="439"/>
      <c r="D73" s="439"/>
      <c r="E73" s="439"/>
      <c r="F73" s="135">
        <f>F58+F72</f>
        <v>3637782</v>
      </c>
      <c r="G73" s="135">
        <f>G58+G72</f>
        <v>3606217</v>
      </c>
      <c r="H73" s="135">
        <f>H58+H72</f>
        <v>3286164</v>
      </c>
      <c r="I73" s="135">
        <f>I58+I72</f>
        <v>3518959.0000000005</v>
      </c>
      <c r="J73" s="393">
        <f>I73/F73*100</f>
        <v>96.733641543116121</v>
      </c>
    </row>
    <row r="74" spans="1:10" ht="13.5" thickTop="1">
      <c r="I74" s="397"/>
    </row>
    <row r="75" spans="1:10" s="139" customFormat="1" ht="15.75">
      <c r="A75" s="137" t="s">
        <v>138</v>
      </c>
      <c r="B75" s="137"/>
      <c r="C75" s="137"/>
      <c r="D75" s="138"/>
      <c r="E75" s="137"/>
      <c r="F75" s="138">
        <f>SUM(F67)</f>
        <v>774593</v>
      </c>
      <c r="G75" s="138">
        <f>SUM(G67)</f>
        <v>1495324</v>
      </c>
      <c r="H75" s="138">
        <f>SUM(H67)</f>
        <v>815028</v>
      </c>
      <c r="I75" s="138">
        <f>SUM(I67)</f>
        <v>798168</v>
      </c>
      <c r="J75" s="396">
        <f>I75/F75*100</f>
        <v>103.04353383002429</v>
      </c>
    </row>
    <row r="76" spans="1:10">
      <c r="I76" s="397"/>
    </row>
    <row r="77" spans="1:10" s="136" customFormat="1" ht="17.25" thickBot="1">
      <c r="A77" s="439" t="s">
        <v>139</v>
      </c>
      <c r="B77" s="439"/>
      <c r="C77" s="439"/>
      <c r="D77" s="439"/>
      <c r="E77" s="439"/>
      <c r="F77" s="135">
        <f>SUM(F75,F73)</f>
        <v>4412375</v>
      </c>
      <c r="G77" s="135">
        <f>SUM(G75,G73)</f>
        <v>5101541</v>
      </c>
      <c r="H77" s="135">
        <f>SUM(H75,H73)</f>
        <v>4101192</v>
      </c>
      <c r="I77" s="135">
        <f>SUM(I75,I73)</f>
        <v>4317127</v>
      </c>
      <c r="J77" s="393">
        <f>I77/F77*100</f>
        <v>97.841343947420611</v>
      </c>
    </row>
    <row r="78" spans="1:10" ht="13.5" thickTop="1">
      <c r="A78" s="39" t="s">
        <v>178</v>
      </c>
    </row>
    <row r="79" spans="1:10">
      <c r="A79" s="440" t="s">
        <v>119</v>
      </c>
      <c r="B79" s="441"/>
      <c r="C79" s="441"/>
      <c r="D79" s="441"/>
      <c r="E79" s="441"/>
      <c r="F79" s="441"/>
      <c r="G79" s="441"/>
      <c r="H79" s="441"/>
      <c r="I79" s="441"/>
    </row>
    <row r="80" spans="1:10">
      <c r="A80" s="441"/>
      <c r="B80" s="441"/>
      <c r="C80" s="441"/>
      <c r="D80" s="441"/>
      <c r="E80" s="441"/>
      <c r="F80" s="441"/>
      <c r="G80" s="441"/>
      <c r="H80" s="441"/>
      <c r="I80" s="441"/>
    </row>
  </sheetData>
  <mergeCells count="9">
    <mergeCell ref="A73:E73"/>
    <mergeCell ref="A79:I80"/>
    <mergeCell ref="A1:I1"/>
    <mergeCell ref="A36:E36"/>
    <mergeCell ref="A47:E47"/>
    <mergeCell ref="A56:E56"/>
    <mergeCell ref="A77:E77"/>
    <mergeCell ref="A67:E67"/>
    <mergeCell ref="A49:J49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62" firstPageNumber="10" orientation="portrait" useFirstPageNumber="1" r:id="rId1"/>
  <headerFooter alignWithMargins="0">
    <oddFooter>&amp;L&amp;"Arial,Kurzíva"Zastupitelstvo Olomouckého kraje 16-12-2011
6. - Rozpočet Olomouckého kraje 2012 - návrh rozpočtu
Příloha č. 2: Příjmy Olomouckého kraje &amp;R&amp;"Arial,Kurzíva"Strana &amp;P (celkem 167)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 enableFormatConditionsCalculation="0">
    <tabColor rgb="FF00B0F0"/>
    <pageSetUpPr fitToPage="1"/>
  </sheetPr>
  <dimension ref="A1:H28"/>
  <sheetViews>
    <sheetView showGridLines="0" zoomScaleNormal="100" workbookViewId="0">
      <selection activeCell="B35" sqref="B35"/>
    </sheetView>
  </sheetViews>
  <sheetFormatPr defaultRowHeight="12.75"/>
  <cols>
    <col min="1" max="1" width="5.42578125" customWidth="1"/>
    <col min="2" max="2" width="30.5703125" customWidth="1"/>
    <col min="3" max="8" width="12.28515625" style="17" customWidth="1"/>
  </cols>
  <sheetData>
    <row r="1" spans="1:8" ht="18">
      <c r="A1" s="11" t="s">
        <v>405</v>
      </c>
    </row>
    <row r="3" spans="1:8" ht="15.75">
      <c r="A3" s="1" t="s">
        <v>406</v>
      </c>
    </row>
    <row r="4" spans="1:8" ht="15.75">
      <c r="A4" s="1"/>
    </row>
    <row r="5" spans="1:8" ht="13.5" thickBot="1">
      <c r="H5" s="17" t="s">
        <v>94</v>
      </c>
    </row>
    <row r="6" spans="1:8" s="140" customFormat="1" ht="12">
      <c r="A6" s="448" t="s">
        <v>71</v>
      </c>
      <c r="B6" s="449"/>
      <c r="C6" s="454" t="s">
        <v>404</v>
      </c>
      <c r="D6" s="455"/>
      <c r="E6" s="456"/>
      <c r="F6" s="454" t="s">
        <v>407</v>
      </c>
      <c r="G6" s="455"/>
      <c r="H6" s="456"/>
    </row>
    <row r="7" spans="1:8" s="140" customFormat="1" ht="12">
      <c r="A7" s="450"/>
      <c r="B7" s="451"/>
      <c r="C7" s="459" t="s">
        <v>73</v>
      </c>
      <c r="D7" s="461" t="s">
        <v>88</v>
      </c>
      <c r="E7" s="457" t="s">
        <v>72</v>
      </c>
      <c r="F7" s="459" t="s">
        <v>73</v>
      </c>
      <c r="G7" s="461" t="s">
        <v>88</v>
      </c>
      <c r="H7" s="457" t="s">
        <v>72</v>
      </c>
    </row>
    <row r="8" spans="1:8" s="140" customFormat="1" thickBot="1">
      <c r="A8" s="452"/>
      <c r="B8" s="453"/>
      <c r="C8" s="460"/>
      <c r="D8" s="462"/>
      <c r="E8" s="458"/>
      <c r="F8" s="460"/>
      <c r="G8" s="462"/>
      <c r="H8" s="458"/>
    </row>
    <row r="9" spans="1:8" s="20" customFormat="1">
      <c r="A9" s="18" t="s">
        <v>74</v>
      </c>
      <c r="B9" s="19"/>
      <c r="C9" s="48">
        <v>25</v>
      </c>
      <c r="D9" s="49">
        <v>59.9</v>
      </c>
      <c r="E9" s="50">
        <f>SUM(C9:D9)</f>
        <v>84.9</v>
      </c>
      <c r="F9" s="48">
        <v>25.6</v>
      </c>
      <c r="G9" s="49">
        <v>61.5</v>
      </c>
      <c r="H9" s="50">
        <f>SUM(F9:G9)</f>
        <v>87.1</v>
      </c>
    </row>
    <row r="10" spans="1:8" s="36" customFormat="1">
      <c r="A10" s="21" t="s">
        <v>76</v>
      </c>
      <c r="B10" s="22"/>
      <c r="C10" s="51">
        <f t="shared" ref="C10:H10" si="0">SUM(C11:C12)</f>
        <v>11.200000000000001</v>
      </c>
      <c r="D10" s="52">
        <f t="shared" si="0"/>
        <v>31.6</v>
      </c>
      <c r="E10" s="53">
        <f t="shared" si="0"/>
        <v>42.800000000000004</v>
      </c>
      <c r="F10" s="51">
        <f t="shared" si="0"/>
        <v>11.4</v>
      </c>
      <c r="G10" s="52">
        <f t="shared" si="0"/>
        <v>32.1</v>
      </c>
      <c r="H10" s="53">
        <f t="shared" si="0"/>
        <v>43.5</v>
      </c>
    </row>
    <row r="11" spans="1:8" s="25" customFormat="1">
      <c r="A11" s="23" t="s">
        <v>75</v>
      </c>
      <c r="B11" s="24" t="s">
        <v>77</v>
      </c>
      <c r="C11" s="54">
        <v>10.8</v>
      </c>
      <c r="D11" s="55">
        <v>25.8</v>
      </c>
      <c r="E11" s="56">
        <f>SUM(C11:D11)</f>
        <v>36.6</v>
      </c>
      <c r="F11" s="54">
        <v>11</v>
      </c>
      <c r="G11" s="55">
        <v>26.3</v>
      </c>
      <c r="H11" s="56">
        <f>SUM(F11:G11)</f>
        <v>37.299999999999997</v>
      </c>
    </row>
    <row r="12" spans="1:8" s="25" customFormat="1">
      <c r="A12" s="23"/>
      <c r="B12" s="24" t="s">
        <v>78</v>
      </c>
      <c r="C12" s="54">
        <v>0.4</v>
      </c>
      <c r="D12" s="55">
        <v>5.8</v>
      </c>
      <c r="E12" s="56">
        <f>SUM(C12:D12)</f>
        <v>6.2</v>
      </c>
      <c r="F12" s="54">
        <v>0.4</v>
      </c>
      <c r="G12" s="55">
        <v>5.8</v>
      </c>
      <c r="H12" s="56">
        <f>SUM(F12:G12)</f>
        <v>6.2</v>
      </c>
    </row>
    <row r="13" spans="1:8" s="36" customFormat="1">
      <c r="A13" s="21" t="s">
        <v>79</v>
      </c>
      <c r="B13" s="22"/>
      <c r="C13" s="51">
        <f t="shared" ref="C13:H13" si="1">SUM(C14,C15,C18)</f>
        <v>12.200000000000001</v>
      </c>
      <c r="D13" s="52">
        <f t="shared" si="1"/>
        <v>32.4</v>
      </c>
      <c r="E13" s="53">
        <f t="shared" si="1"/>
        <v>44.6</v>
      </c>
      <c r="F13" s="51">
        <f t="shared" si="1"/>
        <v>11.9</v>
      </c>
      <c r="G13" s="52">
        <f t="shared" si="1"/>
        <v>32</v>
      </c>
      <c r="H13" s="53">
        <f t="shared" si="1"/>
        <v>43.9</v>
      </c>
    </row>
    <row r="14" spans="1:8" s="25" customFormat="1">
      <c r="A14" s="23" t="s">
        <v>75</v>
      </c>
      <c r="B14" s="24" t="s">
        <v>80</v>
      </c>
      <c r="C14" s="54">
        <v>1.1000000000000001</v>
      </c>
      <c r="D14" s="55">
        <v>2.7</v>
      </c>
      <c r="E14" s="56">
        <f>SUM(C14:D14)</f>
        <v>3.8000000000000003</v>
      </c>
      <c r="F14" s="54">
        <v>1.1000000000000001</v>
      </c>
      <c r="G14" s="55">
        <v>2.7</v>
      </c>
      <c r="H14" s="56">
        <f>SUM(F14:G14)</f>
        <v>3.8000000000000003</v>
      </c>
    </row>
    <row r="15" spans="1:8" s="25" customFormat="1">
      <c r="A15" s="23"/>
      <c r="B15" s="24" t="s">
        <v>89</v>
      </c>
      <c r="C15" s="54">
        <f t="shared" ref="C15:H15" si="2">SUM(C16:C17)</f>
        <v>0.3</v>
      </c>
      <c r="D15" s="55">
        <f t="shared" si="2"/>
        <v>2</v>
      </c>
      <c r="E15" s="56">
        <f t="shared" si="2"/>
        <v>2.2999999999999998</v>
      </c>
      <c r="F15" s="54">
        <f t="shared" si="2"/>
        <v>0.3</v>
      </c>
      <c r="G15" s="55">
        <f t="shared" si="2"/>
        <v>2.2999999999999998</v>
      </c>
      <c r="H15" s="56">
        <f t="shared" si="2"/>
        <v>2.6</v>
      </c>
    </row>
    <row r="16" spans="1:8" s="30" customFormat="1">
      <c r="A16" s="28"/>
      <c r="B16" s="29" t="s">
        <v>90</v>
      </c>
      <c r="C16" s="57">
        <v>0.3</v>
      </c>
      <c r="D16" s="58">
        <v>0.6</v>
      </c>
      <c r="E16" s="59">
        <f t="shared" ref="E16:E22" si="3">SUM(C16:D16)</f>
        <v>0.89999999999999991</v>
      </c>
      <c r="F16" s="57">
        <v>0.3</v>
      </c>
      <c r="G16" s="58">
        <v>0.7</v>
      </c>
      <c r="H16" s="59">
        <f>SUM(F16:G16)</f>
        <v>1</v>
      </c>
    </row>
    <row r="17" spans="1:8" s="30" customFormat="1">
      <c r="A17" s="28"/>
      <c r="B17" s="29" t="s">
        <v>91</v>
      </c>
      <c r="C17" s="57"/>
      <c r="D17" s="58">
        <v>1.4</v>
      </c>
      <c r="E17" s="59">
        <f t="shared" si="3"/>
        <v>1.4</v>
      </c>
      <c r="F17" s="57"/>
      <c r="G17" s="58">
        <v>1.6</v>
      </c>
      <c r="H17" s="59">
        <f>SUM(F17:G17)</f>
        <v>1.6</v>
      </c>
    </row>
    <row r="18" spans="1:8" s="25" customFormat="1">
      <c r="A18" s="23"/>
      <c r="B18" s="24" t="s">
        <v>81</v>
      </c>
      <c r="C18" s="54">
        <f t="shared" ref="C18:H18" si="4">SUM(C19:C20)</f>
        <v>10.8</v>
      </c>
      <c r="D18" s="55">
        <f t="shared" si="4"/>
        <v>27.7</v>
      </c>
      <c r="E18" s="56">
        <f t="shared" si="4"/>
        <v>38.5</v>
      </c>
      <c r="F18" s="54">
        <f t="shared" si="4"/>
        <v>10.5</v>
      </c>
      <c r="G18" s="55">
        <f t="shared" si="4"/>
        <v>27</v>
      </c>
      <c r="H18" s="56">
        <f t="shared" si="4"/>
        <v>37.5</v>
      </c>
    </row>
    <row r="19" spans="1:8" s="30" customFormat="1">
      <c r="A19" s="28"/>
      <c r="B19" s="29" t="s">
        <v>92</v>
      </c>
      <c r="C19" s="57">
        <v>10.8</v>
      </c>
      <c r="D19" s="58">
        <v>25.9</v>
      </c>
      <c r="E19" s="59">
        <f>SUM(C19:D19)</f>
        <v>36.700000000000003</v>
      </c>
      <c r="F19" s="57">
        <v>10.5</v>
      </c>
      <c r="G19" s="58">
        <v>25.2</v>
      </c>
      <c r="H19" s="59">
        <f t="shared" ref="H19:H24" si="5">SUM(F19:G19)</f>
        <v>35.700000000000003</v>
      </c>
    </row>
    <row r="20" spans="1:8" s="30" customFormat="1">
      <c r="A20" s="28"/>
      <c r="B20" s="29" t="s">
        <v>93</v>
      </c>
      <c r="C20" s="57"/>
      <c r="D20" s="58">
        <v>1.8</v>
      </c>
      <c r="E20" s="59">
        <f t="shared" si="3"/>
        <v>1.8</v>
      </c>
      <c r="F20" s="57"/>
      <c r="G20" s="58">
        <v>1.8</v>
      </c>
      <c r="H20" s="59">
        <f t="shared" si="5"/>
        <v>1.8</v>
      </c>
    </row>
    <row r="21" spans="1:8" s="20" customFormat="1">
      <c r="A21" s="26" t="s">
        <v>82</v>
      </c>
      <c r="B21" s="27"/>
      <c r="C21" s="60"/>
      <c r="D21" s="61">
        <v>8.6999999999999993</v>
      </c>
      <c r="E21" s="62">
        <f t="shared" si="3"/>
        <v>8.6999999999999993</v>
      </c>
      <c r="F21" s="60"/>
      <c r="G21" s="61">
        <v>8.6999999999999993</v>
      </c>
      <c r="H21" s="62">
        <f t="shared" si="5"/>
        <v>8.6999999999999993</v>
      </c>
    </row>
    <row r="22" spans="1:8" s="20" customFormat="1">
      <c r="A22" s="26" t="s">
        <v>83</v>
      </c>
      <c r="B22" s="27"/>
      <c r="C22" s="60"/>
      <c r="D22" s="61">
        <v>5.6</v>
      </c>
      <c r="E22" s="62">
        <f t="shared" si="3"/>
        <v>5.6</v>
      </c>
      <c r="F22" s="60"/>
      <c r="G22" s="61">
        <v>5.6</v>
      </c>
      <c r="H22" s="62">
        <f t="shared" si="5"/>
        <v>5.6</v>
      </c>
    </row>
    <row r="23" spans="1:8" s="20" customFormat="1">
      <c r="A23" s="26" t="s">
        <v>84</v>
      </c>
      <c r="B23" s="27"/>
      <c r="C23" s="60"/>
      <c r="D23" s="61">
        <v>6.2</v>
      </c>
      <c r="E23" s="62">
        <f>SUM(C23:D23)</f>
        <v>6.2</v>
      </c>
      <c r="F23" s="60"/>
      <c r="G23" s="61">
        <v>6.2</v>
      </c>
      <c r="H23" s="62">
        <f t="shared" si="5"/>
        <v>6.2</v>
      </c>
    </row>
    <row r="24" spans="1:8" s="20" customFormat="1" ht="13.5" thickBot="1">
      <c r="A24" s="31" t="s">
        <v>408</v>
      </c>
      <c r="B24" s="32"/>
      <c r="C24" s="63"/>
      <c r="D24" s="64">
        <v>0.2</v>
      </c>
      <c r="E24" s="65">
        <f>SUM(C24:D24)</f>
        <v>0.2</v>
      </c>
      <c r="F24" s="63"/>
      <c r="G24" s="64">
        <v>0.2</v>
      </c>
      <c r="H24" s="65">
        <f t="shared" si="5"/>
        <v>0.2</v>
      </c>
    </row>
    <row r="25" spans="1:8" s="146" customFormat="1" ht="21.75" customHeight="1" thickBot="1">
      <c r="A25" s="141" t="s">
        <v>85</v>
      </c>
      <c r="B25" s="142"/>
      <c r="C25" s="143">
        <f>SUM(C9:C10,C13)</f>
        <v>48.400000000000006</v>
      </c>
      <c r="D25" s="144">
        <f>SUM(D9:D9,D10:D10,D13,D21:D24)</f>
        <v>144.59999999999997</v>
      </c>
      <c r="E25" s="144">
        <f>SUM(E9:E9,E10:E10,E13,E21:E24)</f>
        <v>192.99999999999997</v>
      </c>
      <c r="F25" s="143">
        <f>SUM(F9:F10,F13)</f>
        <v>48.9</v>
      </c>
      <c r="G25" s="144">
        <f>SUM(G9:G9,G10:G10,G13,G21:G24)</f>
        <v>146.29999999999995</v>
      </c>
      <c r="H25" s="145">
        <f>SUM(H9:H9,H10:H10,H13,H21:H24)</f>
        <v>195.19999999999996</v>
      </c>
    </row>
    <row r="27" spans="1:8" ht="12.75" hidden="1" customHeight="1">
      <c r="A27" s="33" t="s">
        <v>86</v>
      </c>
      <c r="C27" s="34">
        <v>666.5</v>
      </c>
      <c r="D27" s="17">
        <v>4.4000000000000004</v>
      </c>
      <c r="E27" s="35">
        <v>16.100000000000001</v>
      </c>
      <c r="F27" s="34">
        <v>666.5</v>
      </c>
      <c r="G27" s="17">
        <v>4.4000000000000004</v>
      </c>
      <c r="H27" s="35">
        <v>16.100000000000001</v>
      </c>
    </row>
    <row r="28" spans="1:8" ht="12.75" hidden="1" customHeight="1">
      <c r="A28" s="33" t="s">
        <v>87</v>
      </c>
      <c r="C28" s="34">
        <f t="shared" ref="C28:H28" si="6">C25-C27</f>
        <v>-618.1</v>
      </c>
      <c r="D28" s="17">
        <f t="shared" si="6"/>
        <v>140.19999999999996</v>
      </c>
      <c r="E28" s="35">
        <f t="shared" si="6"/>
        <v>176.89999999999998</v>
      </c>
      <c r="F28" s="34">
        <f t="shared" si="6"/>
        <v>-617.6</v>
      </c>
      <c r="G28" s="17">
        <f t="shared" si="6"/>
        <v>141.89999999999995</v>
      </c>
      <c r="H28" s="35">
        <f t="shared" si="6"/>
        <v>179.09999999999997</v>
      </c>
    </row>
  </sheetData>
  <mergeCells count="9">
    <mergeCell ref="A6:B8"/>
    <mergeCell ref="C6:E6"/>
    <mergeCell ref="E7:E8"/>
    <mergeCell ref="F6:H6"/>
    <mergeCell ref="F7:F8"/>
    <mergeCell ref="G7:G8"/>
    <mergeCell ref="H7:H8"/>
    <mergeCell ref="C7:C8"/>
    <mergeCell ref="D7:D8"/>
  </mergeCells>
  <phoneticPr fontId="8" type="noConversion"/>
  <pageMargins left="0.78740157480314965" right="0.78740157480314965" top="0.98425196850393704" bottom="0.98425196850393704" header="0.51181102362204722" footer="0.51181102362204722"/>
  <pageSetup paperSize="9" firstPageNumber="12" orientation="landscape" useFirstPageNumber="1" r:id="rId1"/>
  <headerFooter alignWithMargins="0">
    <oddFooter xml:space="preserve">&amp;L&amp;"Arial,Kurzíva"Zastupitelstvo Olomouckého kraje 16-12-2011
6. - Rozpočet Olomouckého kraje 2012 - návrh rozpočtu
Příloha č. 2: Příjmy Olomouckého kraje &amp;R&amp;"Arial,Kurzíva"Strana &amp;P (celkem 167)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rgb="FF00B0F0"/>
    <pageSetUpPr fitToPage="1"/>
  </sheetPr>
  <dimension ref="A2:J18"/>
  <sheetViews>
    <sheetView showGridLines="0" workbookViewId="0">
      <selection activeCell="C29" sqref="C29"/>
    </sheetView>
  </sheetViews>
  <sheetFormatPr defaultRowHeight="12.75"/>
  <cols>
    <col min="1" max="1" width="42.85546875" style="39" customWidth="1"/>
    <col min="2" max="2" width="6" style="39" customWidth="1"/>
    <col min="3" max="9" width="15.7109375" style="39" customWidth="1"/>
    <col min="10" max="10" width="7.28515625" style="39" customWidth="1"/>
    <col min="11" max="16384" width="9.140625" style="39"/>
  </cols>
  <sheetData>
    <row r="2" spans="1:10" ht="18">
      <c r="A2" s="471" t="s">
        <v>380</v>
      </c>
      <c r="B2" s="471"/>
      <c r="C2" s="471"/>
      <c r="D2" s="471"/>
      <c r="E2" s="471"/>
      <c r="F2" s="471"/>
      <c r="G2" s="471"/>
      <c r="H2" s="471"/>
      <c r="I2" s="83"/>
    </row>
    <row r="3" spans="1:10" ht="15">
      <c r="A3" s="472">
        <v>6.7517050000000003</v>
      </c>
      <c r="B3" s="473"/>
      <c r="C3" s="473"/>
      <c r="D3" s="473"/>
      <c r="E3" s="473"/>
      <c r="F3" s="473"/>
      <c r="G3" s="473"/>
      <c r="H3" s="473"/>
      <c r="I3" s="473"/>
    </row>
    <row r="4" spans="1:10" ht="20.25">
      <c r="A4" s="147"/>
      <c r="B4" s="147"/>
      <c r="C4" s="147"/>
      <c r="D4" s="147"/>
      <c r="E4" s="147"/>
      <c r="F4" s="147"/>
      <c r="G4" s="147"/>
      <c r="H4" s="147"/>
    </row>
    <row r="5" spans="1:10" ht="14.25" customHeight="1">
      <c r="A5" s="148" t="s">
        <v>64</v>
      </c>
      <c r="B5" s="147"/>
      <c r="C5" s="147"/>
      <c r="D5" s="147"/>
      <c r="E5" s="147"/>
      <c r="F5" s="147"/>
      <c r="G5" s="147"/>
      <c r="H5" s="149">
        <v>6.7517050000000003</v>
      </c>
    </row>
    <row r="6" spans="1:10" ht="13.5" thickBot="1">
      <c r="H6" s="66"/>
      <c r="J6" s="39" t="s">
        <v>2</v>
      </c>
    </row>
    <row r="7" spans="1:10" s="152" customFormat="1" ht="12.75" customHeight="1">
      <c r="A7" s="150"/>
      <c r="B7" s="151"/>
      <c r="C7" s="474" t="s">
        <v>329</v>
      </c>
      <c r="D7" s="476" t="s">
        <v>330</v>
      </c>
      <c r="E7" s="465" t="s">
        <v>447</v>
      </c>
      <c r="F7" s="476" t="s">
        <v>381</v>
      </c>
      <c r="G7" s="476" t="s">
        <v>382</v>
      </c>
      <c r="H7" s="476" t="s">
        <v>383</v>
      </c>
      <c r="I7" s="463" t="s">
        <v>384</v>
      </c>
      <c r="J7" s="467" t="s">
        <v>7</v>
      </c>
    </row>
    <row r="8" spans="1:10" s="155" customFormat="1" ht="52.5" customHeight="1" thickBot="1">
      <c r="A8" s="153" t="s">
        <v>65</v>
      </c>
      <c r="B8" s="154" t="s">
        <v>4</v>
      </c>
      <c r="C8" s="475"/>
      <c r="D8" s="466"/>
      <c r="E8" s="466"/>
      <c r="F8" s="466"/>
      <c r="G8" s="466"/>
      <c r="H8" s="477"/>
      <c r="I8" s="464"/>
      <c r="J8" s="468"/>
    </row>
    <row r="9" spans="1:10" s="161" customFormat="1" ht="14.25" customHeight="1" thickBot="1">
      <c r="A9" s="156"/>
      <c r="B9" s="156"/>
      <c r="C9" s="157">
        <v>1</v>
      </c>
      <c r="D9" s="158">
        <v>2</v>
      </c>
      <c r="E9" s="158">
        <v>3</v>
      </c>
      <c r="F9" s="158">
        <v>4</v>
      </c>
      <c r="G9" s="158">
        <v>5</v>
      </c>
      <c r="H9" s="159">
        <v>6</v>
      </c>
      <c r="I9" s="158">
        <v>7</v>
      </c>
      <c r="J9" s="160" t="s">
        <v>403</v>
      </c>
    </row>
    <row r="10" spans="1:10" ht="18.75" customHeight="1">
      <c r="A10" s="162" t="s">
        <v>66</v>
      </c>
      <c r="B10" s="163">
        <v>1111</v>
      </c>
      <c r="C10" s="12">
        <v>725000</v>
      </c>
      <c r="D10" s="12">
        <v>725000</v>
      </c>
      <c r="E10" s="12">
        <f>SUM([1]denní!$B$39)</f>
        <v>643439</v>
      </c>
      <c r="F10" s="12">
        <v>690000</v>
      </c>
      <c r="G10" s="12">
        <f>(10800000/100)*6.751705</f>
        <v>729184.14</v>
      </c>
      <c r="H10" s="13">
        <f>(10500000/100)*6.751705</f>
        <v>708929.02500000002</v>
      </c>
      <c r="I10" s="14">
        <v>700000</v>
      </c>
      <c r="J10" s="164">
        <f t="shared" ref="J10:J15" si="0">I10/D10*100</f>
        <v>96.551724137931032</v>
      </c>
    </row>
    <row r="11" spans="1:10" ht="18.75" customHeight="1">
      <c r="A11" s="165" t="s">
        <v>67</v>
      </c>
      <c r="B11" s="166">
        <v>1112</v>
      </c>
      <c r="C11" s="12">
        <v>36000</v>
      </c>
      <c r="D11" s="12">
        <v>26000</v>
      </c>
      <c r="E11" s="12">
        <f>SUM([1]denní!$C$39)</f>
        <v>17439</v>
      </c>
      <c r="F11" s="12">
        <v>20000</v>
      </c>
      <c r="G11" s="12">
        <f>(300000/100)*6.751705</f>
        <v>20255.115000000002</v>
      </c>
      <c r="H11" s="13">
        <f>(300000/100)*6.751705</f>
        <v>20255.115000000002</v>
      </c>
      <c r="I11" s="15">
        <v>20000</v>
      </c>
      <c r="J11" s="164">
        <f t="shared" si="0"/>
        <v>76.923076923076934</v>
      </c>
    </row>
    <row r="12" spans="1:10" ht="18.75" customHeight="1">
      <c r="A12" s="165" t="s">
        <v>68</v>
      </c>
      <c r="B12" s="166">
        <v>1113</v>
      </c>
      <c r="C12" s="12">
        <v>100000</v>
      </c>
      <c r="D12" s="12">
        <v>100000</v>
      </c>
      <c r="E12" s="12">
        <f>SUM([1]denní!$D$39)</f>
        <v>62365</v>
      </c>
      <c r="F12" s="12">
        <v>63000</v>
      </c>
      <c r="G12" s="12">
        <f>(1100000/100)*6.751705</f>
        <v>74268.755000000005</v>
      </c>
      <c r="H12" s="13">
        <f>(1100000/100)*6.751705</f>
        <v>74268.755000000005</v>
      </c>
      <c r="I12" s="15">
        <v>65000</v>
      </c>
      <c r="J12" s="164">
        <f t="shared" si="0"/>
        <v>65</v>
      </c>
    </row>
    <row r="13" spans="1:10" ht="18.75" customHeight="1">
      <c r="A13" s="165" t="s">
        <v>69</v>
      </c>
      <c r="B13" s="166">
        <v>1121</v>
      </c>
      <c r="C13" s="12">
        <v>725000</v>
      </c>
      <c r="D13" s="12">
        <v>635000</v>
      </c>
      <c r="E13" s="12">
        <f>SUM([1]denní!$E$39)</f>
        <v>674488</v>
      </c>
      <c r="F13" s="12">
        <v>720000</v>
      </c>
      <c r="G13" s="12">
        <f>(10800000/100)*6.751705</f>
        <v>729184.14</v>
      </c>
      <c r="H13" s="13">
        <f>(11000000/100)*6.751705</f>
        <v>742687.55</v>
      </c>
      <c r="I13" s="15">
        <v>700000</v>
      </c>
      <c r="J13" s="164">
        <f t="shared" si="0"/>
        <v>110.23622047244095</v>
      </c>
    </row>
    <row r="14" spans="1:10" ht="18.75" customHeight="1" thickBot="1">
      <c r="A14" s="165" t="s">
        <v>70</v>
      </c>
      <c r="B14" s="166">
        <v>1211</v>
      </c>
      <c r="C14" s="12">
        <v>1700000</v>
      </c>
      <c r="D14" s="12">
        <v>1700000</v>
      </c>
      <c r="E14" s="12">
        <f>SUM([1]denní!$F$39)</f>
        <v>1600384</v>
      </c>
      <c r="F14" s="12">
        <v>1690000</v>
      </c>
      <c r="G14" s="12">
        <f>(25000000/100)*6.751705</f>
        <v>1687926.25</v>
      </c>
      <c r="H14" s="13">
        <f>(25600000/100)*6.751705</f>
        <v>1728436.48</v>
      </c>
      <c r="I14" s="16">
        <v>1700000</v>
      </c>
      <c r="J14" s="164">
        <f t="shared" si="0"/>
        <v>100</v>
      </c>
    </row>
    <row r="15" spans="1:10" ht="24" customHeight="1" thickBot="1">
      <c r="A15" s="469" t="s">
        <v>9</v>
      </c>
      <c r="B15" s="470"/>
      <c r="C15" s="296">
        <f>SUM(C10:C14)</f>
        <v>3286000</v>
      </c>
      <c r="D15" s="296">
        <f t="shared" ref="D15:I15" si="1">SUM(D10:D14)</f>
        <v>3186000</v>
      </c>
      <c r="E15" s="296">
        <f t="shared" si="1"/>
        <v>2998115</v>
      </c>
      <c r="F15" s="296">
        <f t="shared" si="1"/>
        <v>3183000</v>
      </c>
      <c r="G15" s="296">
        <f t="shared" si="1"/>
        <v>3240818.4</v>
      </c>
      <c r="H15" s="296">
        <f t="shared" si="1"/>
        <v>3274576.9249999998</v>
      </c>
      <c r="I15" s="296">
        <f t="shared" si="1"/>
        <v>3185000</v>
      </c>
      <c r="J15" s="167">
        <f t="shared" si="0"/>
        <v>99.968612680477094</v>
      </c>
    </row>
    <row r="16" spans="1:10" ht="14.25">
      <c r="H16" s="42"/>
      <c r="I16" s="42"/>
      <c r="J16" s="42"/>
    </row>
    <row r="18" spans="8:8">
      <c r="H18" s="46"/>
    </row>
  </sheetData>
  <mergeCells count="11">
    <mergeCell ref="I7:I8"/>
    <mergeCell ref="E7:E8"/>
    <mergeCell ref="J7:J8"/>
    <mergeCell ref="A15:B15"/>
    <mergeCell ref="A2:H2"/>
    <mergeCell ref="A3:I3"/>
    <mergeCell ref="C7:C8"/>
    <mergeCell ref="D7:D8"/>
    <mergeCell ref="F7:F8"/>
    <mergeCell ref="G7:G8"/>
    <mergeCell ref="H7:H8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79" firstPageNumber="13" orientation="landscape" useFirstPageNumber="1" r:id="rId1"/>
  <headerFooter alignWithMargins="0">
    <oddFooter>&amp;L&amp;"Arial,Kurzíva"Zastupitelstvo Olomouckého kraje 16-12-2011
6. - Rozpočet Olomouckého kraje 2012 - návrh rozpočtu
Příloha č. 2: Příjmy Olomouckého kraje &amp;R&amp;"Arial,Kurzíva"Strana &amp;P (celkem 167)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 enableFormatConditionsCalculation="0">
    <tabColor rgb="FF00B0F0"/>
  </sheetPr>
  <dimension ref="A1:F29"/>
  <sheetViews>
    <sheetView showGridLines="0" zoomScaleNormal="100" workbookViewId="0">
      <selection activeCell="F19" sqref="F19"/>
    </sheetView>
  </sheetViews>
  <sheetFormatPr defaultRowHeight="12.75"/>
  <cols>
    <col min="1" max="1" width="39.140625" style="2" customWidth="1"/>
    <col min="2" max="2" width="16.7109375" style="2" customWidth="1"/>
    <col min="3" max="3" width="26" style="2" customWidth="1"/>
    <col min="4" max="16384" width="9.140625" style="2"/>
  </cols>
  <sheetData>
    <row r="1" spans="1:6" ht="15">
      <c r="A1" s="478" t="s">
        <v>10</v>
      </c>
      <c r="B1" s="478"/>
      <c r="C1" s="478"/>
    </row>
    <row r="2" spans="1:6" ht="14.25" customHeight="1">
      <c r="A2" s="3"/>
      <c r="B2" s="3"/>
      <c r="C2" s="3"/>
    </row>
    <row r="3" spans="1:6" ht="13.5" customHeight="1">
      <c r="A3" s="479" t="s">
        <v>11</v>
      </c>
      <c r="B3" s="482" t="s">
        <v>12</v>
      </c>
      <c r="C3" s="483"/>
    </row>
    <row r="4" spans="1:6" ht="16.5" customHeight="1">
      <c r="A4" s="480"/>
      <c r="B4" s="484"/>
      <c r="C4" s="485"/>
    </row>
    <row r="5" spans="1:6" ht="13.5" customHeight="1">
      <c r="A5" s="481"/>
      <c r="B5" s="486"/>
      <c r="C5" s="487"/>
    </row>
    <row r="6" spans="1:6" ht="23.1" customHeight="1">
      <c r="A6" s="4" t="s">
        <v>13</v>
      </c>
      <c r="B6" s="490">
        <v>113559</v>
      </c>
      <c r="C6" s="491"/>
    </row>
    <row r="7" spans="1:6" ht="23.1" customHeight="1">
      <c r="A7" s="4" t="s">
        <v>14</v>
      </c>
      <c r="B7" s="488">
        <v>77868</v>
      </c>
      <c r="C7" s="489"/>
    </row>
    <row r="8" spans="1:6" ht="23.1" customHeight="1">
      <c r="A8" s="4" t="s">
        <v>15</v>
      </c>
      <c r="B8" s="488">
        <v>69925</v>
      </c>
      <c r="C8" s="489"/>
    </row>
    <row r="9" spans="1:6" ht="23.1" customHeight="1">
      <c r="A9" s="4" t="s">
        <v>16</v>
      </c>
      <c r="B9" s="488">
        <v>50378</v>
      </c>
      <c r="C9" s="489"/>
    </row>
    <row r="10" spans="1:6" ht="23.1" customHeight="1">
      <c r="A10" s="4" t="s">
        <v>17</v>
      </c>
      <c r="B10" s="488">
        <v>87329</v>
      </c>
      <c r="C10" s="489"/>
    </row>
    <row r="11" spans="1:6" ht="23.1" customHeight="1">
      <c r="A11" s="4" t="s">
        <v>18</v>
      </c>
      <c r="B11" s="488">
        <v>60887</v>
      </c>
      <c r="C11" s="489"/>
      <c r="F11" s="220"/>
    </row>
    <row r="12" spans="1:6" ht="23.1" customHeight="1">
      <c r="A12" s="4" t="s">
        <v>19</v>
      </c>
      <c r="B12" s="488">
        <v>72303</v>
      </c>
      <c r="C12" s="489"/>
    </row>
    <row r="13" spans="1:6" ht="23.1" customHeight="1">
      <c r="A13" s="4" t="s">
        <v>20</v>
      </c>
      <c r="B13" s="488">
        <v>65975</v>
      </c>
      <c r="C13" s="489"/>
    </row>
    <row r="14" spans="1:6" ht="23.1" customHeight="1">
      <c r="A14" s="4" t="s">
        <v>21</v>
      </c>
      <c r="B14" s="488">
        <v>65975</v>
      </c>
      <c r="C14" s="489"/>
    </row>
    <row r="15" spans="1:6" ht="23.1" customHeight="1">
      <c r="A15" s="4" t="s">
        <v>22</v>
      </c>
      <c r="B15" s="488">
        <v>111100</v>
      </c>
      <c r="C15" s="489"/>
    </row>
    <row r="16" spans="1:6" ht="23.1" customHeight="1">
      <c r="A16" s="5" t="s">
        <v>23</v>
      </c>
      <c r="B16" s="492">
        <v>73669</v>
      </c>
      <c r="C16" s="493"/>
    </row>
    <row r="17" spans="1:3" ht="23.1" customHeight="1">
      <c r="A17" s="4" t="s">
        <v>24</v>
      </c>
      <c r="B17" s="488">
        <v>73554</v>
      </c>
      <c r="C17" s="489"/>
    </row>
    <row r="18" spans="1:3" ht="23.1" customHeight="1">
      <c r="A18" s="4" t="s">
        <v>25</v>
      </c>
      <c r="B18" s="497">
        <v>113129</v>
      </c>
      <c r="C18" s="498"/>
    </row>
    <row r="19" spans="1:3" ht="23.25" customHeight="1">
      <c r="A19" s="6" t="s">
        <v>26</v>
      </c>
      <c r="B19" s="499">
        <f>SUM(B6:B18)</f>
        <v>1035651</v>
      </c>
      <c r="C19" s="500"/>
    </row>
    <row r="20" spans="1:3" ht="5.25" customHeight="1">
      <c r="A20" s="7"/>
      <c r="B20" s="8"/>
      <c r="C20" s="8"/>
    </row>
    <row r="21" spans="1:3" ht="7.5" customHeight="1">
      <c r="A21" s="9"/>
      <c r="B21" s="10"/>
      <c r="C21" s="10"/>
    </row>
    <row r="22" spans="1:3" ht="13.5" customHeight="1">
      <c r="A22" s="496" t="s">
        <v>27</v>
      </c>
      <c r="B22" s="496"/>
      <c r="C22" s="496"/>
    </row>
    <row r="23" spans="1:3">
      <c r="A23" s="2" t="s">
        <v>348</v>
      </c>
    </row>
    <row r="25" spans="1:3">
      <c r="A25" s="501" t="s">
        <v>349</v>
      </c>
      <c r="B25" s="502"/>
      <c r="C25" s="502"/>
    </row>
    <row r="26" spans="1:3">
      <c r="A26" s="502"/>
      <c r="B26" s="502"/>
      <c r="C26" s="502"/>
    </row>
    <row r="28" spans="1:3">
      <c r="A28" s="494" t="s">
        <v>350</v>
      </c>
      <c r="B28" s="495"/>
      <c r="C28" s="495"/>
    </row>
    <row r="29" spans="1:3">
      <c r="A29" s="495"/>
      <c r="B29" s="495"/>
      <c r="C29" s="495"/>
    </row>
  </sheetData>
  <mergeCells count="20">
    <mergeCell ref="A28:C29"/>
    <mergeCell ref="A22:C22"/>
    <mergeCell ref="B18:C18"/>
    <mergeCell ref="B19:C19"/>
    <mergeCell ref="B12:C12"/>
    <mergeCell ref="B13:C13"/>
    <mergeCell ref="A25:C26"/>
    <mergeCell ref="B11:C11"/>
    <mergeCell ref="B16:C16"/>
    <mergeCell ref="B17:C17"/>
    <mergeCell ref="B14:C14"/>
    <mergeCell ref="B15:C15"/>
    <mergeCell ref="A1:C1"/>
    <mergeCell ref="A3:A5"/>
    <mergeCell ref="B3:C5"/>
    <mergeCell ref="B10:C10"/>
    <mergeCell ref="B8:C8"/>
    <mergeCell ref="B9:C9"/>
    <mergeCell ref="B6:C6"/>
    <mergeCell ref="B7:C7"/>
  </mergeCells>
  <phoneticPr fontId="8" type="noConversion"/>
  <pageMargins left="0.78740157480314965" right="0.78740157480314965" top="0.98425196850393704" bottom="0.98425196850393704" header="0.51181102362204722" footer="0.51181102362204722"/>
  <pageSetup paperSize="9" firstPageNumber="14" orientation="portrait" useFirstPageNumber="1" r:id="rId1"/>
  <headerFooter alignWithMargins="0">
    <oddFooter>&amp;L&amp;"Arial,Kurzíva"Zastupitelstvo Olomouckého kraje 16-12-2011
6. - Rozpočet Olomouckého kraje 2012 - návrh rozpočtu
Příloha č. 2: Příjmy Olomouckého kraje &amp;R&amp;"Arial,Kurzíva"Strana &amp;P (celkem 167)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 enableFormatConditionsCalculation="0">
    <tabColor rgb="FF00B0F0"/>
  </sheetPr>
  <dimension ref="A1:T196"/>
  <sheetViews>
    <sheetView showGridLines="0" tabSelected="1" view="pageBreakPreview" topLeftCell="A164" zoomScaleNormal="100" zoomScaleSheetLayoutView="100" workbookViewId="0">
      <selection activeCell="D196" sqref="D195:D196"/>
    </sheetView>
  </sheetViews>
  <sheetFormatPr defaultRowHeight="12.75"/>
  <cols>
    <col min="1" max="1" width="5.7109375" style="228" customWidth="1"/>
    <col min="2" max="2" width="7.42578125" style="228" customWidth="1"/>
    <col min="3" max="3" width="14.140625" style="231" customWidth="1"/>
    <col min="4" max="4" width="37.7109375" style="226" customWidth="1"/>
    <col min="5" max="8" width="12.7109375" style="223" customWidth="1"/>
    <col min="9" max="9" width="7.28515625" style="225" customWidth="1"/>
    <col min="10" max="10" width="13.28515625" style="226" bestFit="1" customWidth="1"/>
    <col min="11" max="16384" width="9.140625" style="226"/>
  </cols>
  <sheetData>
    <row r="1" spans="1:9" ht="23.25">
      <c r="A1" s="535" t="s">
        <v>28</v>
      </c>
      <c r="B1" s="535"/>
      <c r="C1" s="535"/>
      <c r="D1" s="535"/>
      <c r="G1" s="224" t="s">
        <v>29</v>
      </c>
    </row>
    <row r="3" spans="1:9" ht="15">
      <c r="A3" s="227" t="s">
        <v>0</v>
      </c>
      <c r="C3" s="229" t="s">
        <v>30</v>
      </c>
      <c r="D3" s="229"/>
      <c r="E3" s="229"/>
    </row>
    <row r="4" spans="1:9" ht="15">
      <c r="C4" s="229" t="s">
        <v>1</v>
      </c>
      <c r="D4" s="229"/>
      <c r="E4" s="229"/>
    </row>
    <row r="6" spans="1:9" ht="18">
      <c r="A6" s="230" t="s">
        <v>328</v>
      </c>
    </row>
    <row r="7" spans="1:9" ht="18.75" customHeight="1" thickBot="1">
      <c r="I7" s="225" t="s">
        <v>2</v>
      </c>
    </row>
    <row r="8" spans="1:9" ht="39.75" thickTop="1" thickBot="1">
      <c r="A8" s="363" t="s">
        <v>3</v>
      </c>
      <c r="B8" s="364" t="s">
        <v>4</v>
      </c>
      <c r="C8" s="365" t="s">
        <v>160</v>
      </c>
      <c r="D8" s="366" t="s">
        <v>6</v>
      </c>
      <c r="E8" s="232" t="s">
        <v>329</v>
      </c>
      <c r="F8" s="232" t="s">
        <v>330</v>
      </c>
      <c r="G8" s="221" t="s">
        <v>331</v>
      </c>
      <c r="H8" s="233" t="s">
        <v>332</v>
      </c>
      <c r="I8" s="234" t="s">
        <v>7</v>
      </c>
    </row>
    <row r="9" spans="1:9" s="228" customFormat="1" ht="14.25" thickTop="1" thickBot="1">
      <c r="A9" s="361">
        <v>1</v>
      </c>
      <c r="B9" s="362">
        <v>2</v>
      </c>
      <c r="C9" s="362">
        <v>3</v>
      </c>
      <c r="D9" s="362">
        <v>4</v>
      </c>
      <c r="E9" s="235">
        <v>5</v>
      </c>
      <c r="F9" s="235">
        <v>6</v>
      </c>
      <c r="G9" s="235">
        <v>7</v>
      </c>
      <c r="H9" s="235">
        <v>8</v>
      </c>
      <c r="I9" s="236" t="s">
        <v>8</v>
      </c>
    </row>
    <row r="10" spans="1:9" s="228" customFormat="1" ht="15" thickTop="1">
      <c r="A10" s="357"/>
      <c r="B10" s="358">
        <v>1211</v>
      </c>
      <c r="C10" s="241">
        <v>90000000000</v>
      </c>
      <c r="D10" s="368" t="s">
        <v>409</v>
      </c>
      <c r="E10" s="359"/>
      <c r="F10" s="359"/>
      <c r="G10" s="359"/>
      <c r="H10" s="369">
        <v>4647</v>
      </c>
      <c r="I10" s="360"/>
    </row>
    <row r="11" spans="1:9" s="238" customFormat="1" ht="17.100000000000001" customHeight="1">
      <c r="A11" s="239" t="str">
        <f>MID(A36,90,4)</f>
        <v/>
      </c>
      <c r="B11" s="240" t="str">
        <f>MID(A36,6,4)</f>
        <v>1354</v>
      </c>
      <c r="C11" s="241">
        <v>90000000000</v>
      </c>
      <c r="D11" s="242" t="str">
        <f>MID(A36,13,60)</f>
        <v xml:space="preserve">Příjmy z licencí pro kamionovou dopravu </v>
      </c>
      <c r="E11" s="243">
        <v>60</v>
      </c>
      <c r="F11" s="243">
        <v>60</v>
      </c>
      <c r="G11" s="243">
        <v>58</v>
      </c>
      <c r="H11" s="243">
        <f>SUM(H36)</f>
        <v>63</v>
      </c>
      <c r="I11" s="237">
        <f>H11/E11*100</f>
        <v>105</v>
      </c>
    </row>
    <row r="12" spans="1:9" s="244" customFormat="1" ht="17.100000000000001" customHeight="1">
      <c r="A12" s="239" t="str">
        <f>MID(A40,93,4)</f>
        <v/>
      </c>
      <c r="B12" s="240" t="str">
        <f>MID(A40,6,4)</f>
        <v>1361</v>
      </c>
      <c r="C12" s="241">
        <v>90000000000</v>
      </c>
      <c r="D12" s="242" t="str">
        <f>MID(A40,13,60)</f>
        <v xml:space="preserve">Správní poplatky                     </v>
      </c>
      <c r="E12" s="243">
        <v>1350</v>
      </c>
      <c r="F12" s="243">
        <v>1350</v>
      </c>
      <c r="G12" s="243">
        <v>1457</v>
      </c>
      <c r="H12" s="243">
        <f>SUM(H40)</f>
        <v>913</v>
      </c>
      <c r="I12" s="237">
        <f>H12/E12*100</f>
        <v>67.629629629629633</v>
      </c>
    </row>
    <row r="13" spans="1:9" s="244" customFormat="1" ht="17.100000000000001" customHeight="1">
      <c r="A13" s="239">
        <v>3349</v>
      </c>
      <c r="B13" s="240">
        <v>2111</v>
      </c>
      <c r="C13" s="241">
        <v>90000000000</v>
      </c>
      <c r="D13" s="242" t="s">
        <v>152</v>
      </c>
      <c r="E13" s="243">
        <v>144</v>
      </c>
      <c r="F13" s="243">
        <v>144</v>
      </c>
      <c r="G13" s="243">
        <v>96</v>
      </c>
      <c r="H13" s="243">
        <f>SUM(H70)</f>
        <v>144</v>
      </c>
      <c r="I13" s="237">
        <f>H13/E13*100</f>
        <v>100</v>
      </c>
    </row>
    <row r="14" spans="1:9" s="245" customFormat="1" ht="17.100000000000001" customHeight="1">
      <c r="A14" s="297" t="str">
        <f>MID(A75,3,4)</f>
        <v>6172</v>
      </c>
      <c r="B14" s="298" t="str">
        <f>MID(A75,14,4)</f>
        <v>2122</v>
      </c>
      <c r="C14" s="299"/>
      <c r="D14" s="300" t="str">
        <f>MID(A75,21,60)</f>
        <v xml:space="preserve">Odvody příspěvkových organizací        </v>
      </c>
      <c r="E14" s="301">
        <v>134996</v>
      </c>
      <c r="F14" s="301">
        <v>157872</v>
      </c>
      <c r="G14" s="301">
        <v>103152</v>
      </c>
      <c r="H14" s="301">
        <f>SUM(H75)</f>
        <v>136806</v>
      </c>
      <c r="I14" s="356">
        <f t="shared" ref="I14:I29" si="0">H14/E14*100</f>
        <v>101.3407804675694</v>
      </c>
    </row>
    <row r="15" spans="1:9" s="244" customFormat="1" ht="17.100000000000001" customHeight="1">
      <c r="A15" s="239" t="str">
        <f>MID(A91,3,4)</f>
        <v>1032</v>
      </c>
      <c r="B15" s="240" t="str">
        <f>MID(A91,14,4)</f>
        <v>2131</v>
      </c>
      <c r="C15" s="241">
        <v>90000000000</v>
      </c>
      <c r="D15" s="242" t="str">
        <f>MID(A91,21,60)</f>
        <v xml:space="preserve">Příjmy z pronájmu pozemků              </v>
      </c>
      <c r="E15" s="243">
        <v>3</v>
      </c>
      <c r="F15" s="243">
        <v>3</v>
      </c>
      <c r="G15" s="243">
        <v>2</v>
      </c>
      <c r="H15" s="243">
        <f>SUM(H91)</f>
        <v>3</v>
      </c>
      <c r="I15" s="237">
        <f t="shared" si="0"/>
        <v>100</v>
      </c>
    </row>
    <row r="16" spans="1:9" s="244" customFormat="1" ht="17.100000000000001" customHeight="1">
      <c r="A16" s="239" t="str">
        <f>MID(A97,3,4)</f>
        <v>6172</v>
      </c>
      <c r="B16" s="240" t="str">
        <f>MID(A97,14,4)</f>
        <v>2131</v>
      </c>
      <c r="C16" s="241"/>
      <c r="D16" s="242" t="str">
        <f>MID(A97,21,60)</f>
        <v xml:space="preserve">Příjmy z pronájmu pozemků              </v>
      </c>
      <c r="E16" s="243">
        <f>SUM(K97)</f>
        <v>142</v>
      </c>
      <c r="F16" s="243">
        <f>SUM(L97)</f>
        <v>142</v>
      </c>
      <c r="G16" s="243">
        <f>SUM(M97)</f>
        <v>160</v>
      </c>
      <c r="H16" s="243">
        <f>SUM(H97)</f>
        <v>103</v>
      </c>
      <c r="I16" s="237">
        <f t="shared" si="0"/>
        <v>72.535211267605632</v>
      </c>
    </row>
    <row r="17" spans="1:11" s="244" customFormat="1" ht="17.100000000000001" customHeight="1">
      <c r="A17" s="239" t="str">
        <f>MID(A104,3,4)</f>
        <v>6172</v>
      </c>
      <c r="B17" s="240" t="str">
        <f>MID(A104,14,4)</f>
        <v>2132</v>
      </c>
      <c r="C17" s="241"/>
      <c r="D17" s="242" t="str">
        <f>MID(A104,21,60)</f>
        <v xml:space="preserve">Příjmy z pronájmu ostatních nemovitostí     </v>
      </c>
      <c r="E17" s="243">
        <f>SUM(K104)</f>
        <v>36564</v>
      </c>
      <c r="F17" s="243">
        <f>SUM(L104)</f>
        <v>36826</v>
      </c>
      <c r="G17" s="243">
        <f>SUM(M104)</f>
        <v>20136</v>
      </c>
      <c r="H17" s="243">
        <f>SUM(H104)</f>
        <v>38099</v>
      </c>
      <c r="I17" s="237">
        <f t="shared" si="0"/>
        <v>104.19811836779347</v>
      </c>
    </row>
    <row r="18" spans="1:11" s="244" customFormat="1" ht="17.100000000000001" customHeight="1">
      <c r="A18" s="239" t="str">
        <f>MID(A129,3,4)</f>
        <v>6172</v>
      </c>
      <c r="B18" s="240" t="str">
        <f>MID(A129,14,4)</f>
        <v>2133</v>
      </c>
      <c r="C18" s="241">
        <v>90000000000</v>
      </c>
      <c r="D18" s="242" t="str">
        <f>MID(A129,21,60)</f>
        <v xml:space="preserve">Příjmy z pronájmu movitých věcí           </v>
      </c>
      <c r="E18" s="243">
        <v>22</v>
      </c>
      <c r="F18" s="243">
        <v>22</v>
      </c>
      <c r="G18" s="243">
        <v>88</v>
      </c>
      <c r="H18" s="247">
        <f>SUM(H129)</f>
        <v>22.2</v>
      </c>
      <c r="I18" s="237">
        <f t="shared" si="0"/>
        <v>100.90909090909091</v>
      </c>
    </row>
    <row r="19" spans="1:11" s="244" customFormat="1" ht="17.100000000000001" customHeight="1">
      <c r="A19" s="239" t="str">
        <f>MID(A136,3,4)</f>
        <v>3769</v>
      </c>
      <c r="B19" s="240" t="str">
        <f>MID(A136,14,4)</f>
        <v>2212</v>
      </c>
      <c r="C19" s="241">
        <v>90000000000</v>
      </c>
      <c r="D19" s="242" t="str">
        <f>MID(A136,21,60)</f>
        <v xml:space="preserve">Sankční platby přijaté od jiných subjektů                   </v>
      </c>
      <c r="E19" s="243">
        <v>100</v>
      </c>
      <c r="F19" s="243">
        <v>100</v>
      </c>
      <c r="G19" s="243">
        <v>403</v>
      </c>
      <c r="H19" s="243">
        <f>SUM(H136)</f>
        <v>300</v>
      </c>
      <c r="I19" s="237">
        <f t="shared" si="0"/>
        <v>300</v>
      </c>
    </row>
    <row r="20" spans="1:11" s="244" customFormat="1" ht="17.100000000000001" customHeight="1">
      <c r="A20" s="239" t="str">
        <f>MID(A147,3,4)</f>
        <v>6172</v>
      </c>
      <c r="B20" s="240" t="str">
        <f>MID(A147,14,4)</f>
        <v>2212</v>
      </c>
      <c r="C20" s="241">
        <v>90000000000</v>
      </c>
      <c r="D20" s="242" t="str">
        <f>MID(A147,21,60)</f>
        <v xml:space="preserve">Sankční platby přijaté od jiných subjektů     </v>
      </c>
      <c r="E20" s="243">
        <f>SUM(K147)</f>
        <v>3030</v>
      </c>
      <c r="F20" s="243">
        <f>SUM(L147)</f>
        <v>23581</v>
      </c>
      <c r="G20" s="243">
        <f>SUM(M147)</f>
        <v>22466</v>
      </c>
      <c r="H20" s="243">
        <f>SUM(H147)</f>
        <v>3060</v>
      </c>
      <c r="I20" s="237">
        <f t="shared" si="0"/>
        <v>100.99009900990099</v>
      </c>
    </row>
    <row r="21" spans="1:11" s="244" customFormat="1" ht="36.75" customHeight="1">
      <c r="A21" s="239"/>
      <c r="B21" s="240">
        <v>2420</v>
      </c>
      <c r="C21" s="241"/>
      <c r="D21" s="246" t="s">
        <v>121</v>
      </c>
      <c r="E21" s="243">
        <v>10125</v>
      </c>
      <c r="F21" s="243">
        <f>10125</f>
        <v>10125</v>
      </c>
      <c r="G21" s="243">
        <v>6725</v>
      </c>
      <c r="H21" s="247">
        <f>SUM(H156)</f>
        <v>1179.5999999999999</v>
      </c>
      <c r="I21" s="237">
        <f t="shared" si="0"/>
        <v>11.65037037037037</v>
      </c>
    </row>
    <row r="22" spans="1:11" s="244" customFormat="1" ht="17.100000000000001" customHeight="1">
      <c r="A22" s="239"/>
      <c r="B22" s="240">
        <v>2441</v>
      </c>
      <c r="C22" s="241"/>
      <c r="D22" s="291" t="s">
        <v>111</v>
      </c>
      <c r="E22" s="243">
        <v>18690</v>
      </c>
      <c r="F22" s="243">
        <f>6940+250+11500</f>
        <v>18690</v>
      </c>
      <c r="G22" s="243">
        <f>0</f>
        <v>0</v>
      </c>
      <c r="H22" s="243">
        <f>SUM(H161)</f>
        <v>9150</v>
      </c>
      <c r="I22" s="237">
        <f t="shared" si="0"/>
        <v>48.956661316211878</v>
      </c>
    </row>
    <row r="23" spans="1:11" s="244" customFormat="1" ht="17.100000000000001" customHeight="1">
      <c r="A23" s="239">
        <v>6172</v>
      </c>
      <c r="B23" s="240">
        <v>2329</v>
      </c>
      <c r="C23" s="241">
        <v>90000000000</v>
      </c>
      <c r="D23" s="242" t="s">
        <v>158</v>
      </c>
      <c r="E23" s="243">
        <v>120</v>
      </c>
      <c r="F23" s="243">
        <v>120</v>
      </c>
      <c r="G23" s="243">
        <v>144</v>
      </c>
      <c r="H23" s="243">
        <v>0</v>
      </c>
      <c r="I23" s="237">
        <f t="shared" si="0"/>
        <v>0</v>
      </c>
    </row>
    <row r="24" spans="1:11" s="238" customFormat="1" ht="17.100000000000001" customHeight="1">
      <c r="A24" s="239" t="str">
        <f>MID(A172,3,4)</f>
        <v>6172</v>
      </c>
      <c r="B24" s="240" t="str">
        <f>MID(A172,14,4)</f>
        <v>3111</v>
      </c>
      <c r="C24" s="241">
        <v>90000000000</v>
      </c>
      <c r="D24" s="242" t="str">
        <f>MID(A172,21,60)</f>
        <v xml:space="preserve">Příjmy z prodeje pozemků                </v>
      </c>
      <c r="E24" s="243">
        <v>200</v>
      </c>
      <c r="F24" s="243">
        <v>200</v>
      </c>
      <c r="G24" s="243">
        <v>698</v>
      </c>
      <c r="H24" s="243">
        <f>SUM(H172)</f>
        <v>1800</v>
      </c>
      <c r="I24" s="237">
        <f t="shared" si="0"/>
        <v>900</v>
      </c>
    </row>
    <row r="25" spans="1:11" s="238" customFormat="1" ht="17.100000000000001" customHeight="1">
      <c r="A25" s="239" t="str">
        <f>MID(A176,3,4)</f>
        <v>6172</v>
      </c>
      <c r="B25" s="240" t="str">
        <f>MID(A176,14,4)</f>
        <v>3112</v>
      </c>
      <c r="C25" s="241">
        <v>90000000000</v>
      </c>
      <c r="D25" s="242" t="str">
        <f>MID(A176,21,60)</f>
        <v xml:space="preserve">Příjmy z prodeje ostatních nemovitostí a jejich částí </v>
      </c>
      <c r="E25" s="243">
        <v>20000</v>
      </c>
      <c r="F25" s="243">
        <v>20000</v>
      </c>
      <c r="G25" s="243">
        <v>3949</v>
      </c>
      <c r="H25" s="243">
        <f>SUM(H176)</f>
        <v>12000</v>
      </c>
      <c r="I25" s="237">
        <f t="shared" si="0"/>
        <v>60</v>
      </c>
    </row>
    <row r="26" spans="1:11" s="238" customFormat="1" ht="17.100000000000001" customHeight="1">
      <c r="A26" s="239" t="str">
        <f>MID(A180,3,4)</f>
        <v>6310</v>
      </c>
      <c r="B26" s="240" t="str">
        <f>MID(A180,14,4)</f>
        <v>2141</v>
      </c>
      <c r="C26" s="241">
        <v>90000000000</v>
      </c>
      <c r="D26" s="242" t="str">
        <f>MID(A180,21,60)</f>
        <v xml:space="preserve">Příjmy z úroků                                          </v>
      </c>
      <c r="E26" s="243">
        <v>10000</v>
      </c>
      <c r="F26" s="243">
        <v>10000</v>
      </c>
      <c r="G26" s="243">
        <v>8278</v>
      </c>
      <c r="H26" s="247">
        <v>12000.2</v>
      </c>
      <c r="I26" s="237">
        <f t="shared" si="0"/>
        <v>120.00200000000001</v>
      </c>
    </row>
    <row r="27" spans="1:11" s="238" customFormat="1" ht="25.5" customHeight="1">
      <c r="A27" s="239"/>
      <c r="B27" s="435">
        <v>8115</v>
      </c>
      <c r="C27" s="241">
        <v>73000000000</v>
      </c>
      <c r="D27" s="436" t="s">
        <v>446</v>
      </c>
      <c r="E27" s="243"/>
      <c r="F27" s="243"/>
      <c r="G27" s="243"/>
      <c r="H27" s="243">
        <f>SUM(H184)</f>
        <v>161414</v>
      </c>
      <c r="I27" s="237"/>
    </row>
    <row r="28" spans="1:11" s="255" customFormat="1" ht="14.25">
      <c r="A28" s="248"/>
      <c r="B28" s="249">
        <v>8123</v>
      </c>
      <c r="C28" s="250">
        <v>73000000000</v>
      </c>
      <c r="D28" s="251" t="s">
        <v>169</v>
      </c>
      <c r="E28" s="252">
        <v>181854</v>
      </c>
      <c r="F28" s="252">
        <v>269411</v>
      </c>
      <c r="G28" s="252">
        <v>181854</v>
      </c>
      <c r="H28" s="295">
        <f>SUM(H188)</f>
        <v>238381</v>
      </c>
      <c r="I28" s="237">
        <f t="shared" si="0"/>
        <v>131.08372650587833</v>
      </c>
      <c r="J28" s="253"/>
      <c r="K28" s="254"/>
    </row>
    <row r="29" spans="1:11" s="255" customFormat="1" ht="15" thickBot="1">
      <c r="A29" s="248"/>
      <c r="B29" s="249">
        <v>8223</v>
      </c>
      <c r="C29" s="250">
        <v>73000000000</v>
      </c>
      <c r="D29" s="251" t="s">
        <v>169</v>
      </c>
      <c r="E29" s="252">
        <v>592739</v>
      </c>
      <c r="F29" s="252">
        <v>592739</v>
      </c>
      <c r="G29" s="252">
        <v>0</v>
      </c>
      <c r="H29" s="295">
        <f>SUM(H191)</f>
        <v>398373</v>
      </c>
      <c r="I29" s="237">
        <f t="shared" si="0"/>
        <v>67.208838966222899</v>
      </c>
      <c r="J29" s="253"/>
      <c r="K29" s="254"/>
    </row>
    <row r="30" spans="1:11" s="258" customFormat="1" ht="20.100000000000001" customHeight="1" thickTop="1" thickBot="1">
      <c r="A30" s="536" t="s">
        <v>9</v>
      </c>
      <c r="B30" s="537"/>
      <c r="C30" s="537"/>
      <c r="D30" s="537"/>
      <c r="E30" s="256">
        <f>SUM(E11:E29)</f>
        <v>1010139</v>
      </c>
      <c r="F30" s="256">
        <f>SUM(F11:F29)</f>
        <v>1141385</v>
      </c>
      <c r="G30" s="256">
        <f>SUM(G11:G29)</f>
        <v>349666</v>
      </c>
      <c r="H30" s="367">
        <f>SUM(H10:H29)</f>
        <v>1018458</v>
      </c>
      <c r="I30" s="257">
        <f>H30/E30*100</f>
        <v>100.82355002628351</v>
      </c>
    </row>
    <row r="31" spans="1:11" s="261" customFormat="1" ht="15" thickTop="1">
      <c r="A31" s="259"/>
      <c r="B31" s="259"/>
      <c r="C31" s="260"/>
      <c r="E31" s="262"/>
      <c r="F31" s="262"/>
      <c r="G31" s="262"/>
      <c r="H31" s="262"/>
      <c r="I31" s="263"/>
    </row>
    <row r="32" spans="1:11" s="264" customFormat="1" ht="16.5" thickBot="1">
      <c r="A32" s="503" t="s">
        <v>410</v>
      </c>
      <c r="B32" s="503"/>
      <c r="C32" s="503"/>
      <c r="D32" s="503"/>
      <c r="E32" s="503"/>
      <c r="F32" s="503"/>
      <c r="G32" s="503"/>
      <c r="H32" s="504">
        <v>4647</v>
      </c>
      <c r="I32" s="504"/>
    </row>
    <row r="33" spans="1:15" s="261" customFormat="1" ht="16.5" customHeight="1" thickTop="1">
      <c r="A33" s="538" t="s">
        <v>28</v>
      </c>
      <c r="B33" s="539"/>
      <c r="C33" s="539"/>
      <c r="D33" s="539"/>
      <c r="E33" s="539"/>
      <c r="F33" s="539"/>
      <c r="G33" s="265"/>
      <c r="H33" s="517"/>
      <c r="I33" s="517"/>
    </row>
    <row r="34" spans="1:15" s="261" customFormat="1" ht="14.25">
      <c r="A34" s="518" t="s">
        <v>411</v>
      </c>
      <c r="B34" s="518"/>
      <c r="C34" s="518"/>
      <c r="D34" s="518"/>
      <c r="E34" s="518"/>
      <c r="F34" s="518"/>
      <c r="G34" s="518"/>
      <c r="H34" s="518"/>
      <c r="I34" s="518"/>
    </row>
    <row r="35" spans="1:15" s="261" customFormat="1" ht="14.25">
      <c r="A35" s="259"/>
      <c r="B35" s="259"/>
      <c r="C35" s="260"/>
      <c r="E35" s="262"/>
      <c r="F35" s="262"/>
      <c r="G35" s="262"/>
      <c r="H35" s="262"/>
      <c r="I35" s="263"/>
    </row>
    <row r="36" spans="1:15" s="264" customFormat="1" ht="16.5" thickBot="1">
      <c r="A36" s="503" t="s">
        <v>31</v>
      </c>
      <c r="B36" s="503"/>
      <c r="C36" s="503"/>
      <c r="D36" s="503"/>
      <c r="E36" s="503"/>
      <c r="F36" s="503"/>
      <c r="G36" s="503"/>
      <c r="H36" s="504">
        <f>SUM(H37)</f>
        <v>63</v>
      </c>
      <c r="I36" s="504"/>
    </row>
    <row r="37" spans="1:15" s="261" customFormat="1" ht="16.5" customHeight="1" thickTop="1">
      <c r="A37" s="538" t="s">
        <v>359</v>
      </c>
      <c r="B37" s="539"/>
      <c r="C37" s="539"/>
      <c r="D37" s="539"/>
      <c r="E37" s="539"/>
      <c r="F37" s="539"/>
      <c r="G37" s="265"/>
      <c r="H37" s="517">
        <v>63</v>
      </c>
      <c r="I37" s="517"/>
    </row>
    <row r="38" spans="1:15" s="261" customFormat="1" ht="14.25">
      <c r="A38" s="518" t="s">
        <v>335</v>
      </c>
      <c r="B38" s="518"/>
      <c r="C38" s="518"/>
      <c r="D38" s="518"/>
      <c r="E38" s="518"/>
      <c r="F38" s="518"/>
      <c r="G38" s="518"/>
      <c r="H38" s="518"/>
      <c r="I38" s="518"/>
    </row>
    <row r="39" spans="1:15" s="261" customFormat="1" ht="14.25">
      <c r="A39" s="259"/>
      <c r="B39" s="259"/>
      <c r="C39" s="260"/>
      <c r="E39" s="262"/>
      <c r="F39" s="262"/>
      <c r="G39" s="262"/>
      <c r="H39" s="262"/>
      <c r="I39" s="263"/>
    </row>
    <row r="40" spans="1:15" s="264" customFormat="1" ht="16.5" thickBot="1">
      <c r="A40" s="503" t="s">
        <v>32</v>
      </c>
      <c r="B40" s="503"/>
      <c r="C40" s="503"/>
      <c r="D40" s="503"/>
      <c r="E40" s="503"/>
      <c r="F40" s="503"/>
      <c r="G40" s="503"/>
      <c r="H40" s="504">
        <f>SUM(H41,H45,H52,H55,H59,H63)</f>
        <v>913</v>
      </c>
      <c r="I40" s="504"/>
      <c r="K40" s="264">
        <f>SUM(K41,K45,K52,K55,K59,K63)</f>
        <v>1350</v>
      </c>
      <c r="L40" s="264">
        <f>SUM(L41,L45,L52,L55,L59,L63)</f>
        <v>1350</v>
      </c>
      <c r="M40" s="264">
        <f>SUM(M41,M45,M52,M55,M59,M63)</f>
        <v>1457</v>
      </c>
    </row>
    <row r="41" spans="1:15" s="261" customFormat="1" ht="15.75" thickTop="1">
      <c r="A41" s="520" t="s">
        <v>358</v>
      </c>
      <c r="B41" s="521"/>
      <c r="C41" s="521"/>
      <c r="D41" s="521"/>
      <c r="E41" s="521"/>
      <c r="F41" s="521"/>
      <c r="G41" s="266"/>
      <c r="H41" s="517">
        <v>200</v>
      </c>
      <c r="I41" s="517"/>
      <c r="K41" s="261">
        <v>630</v>
      </c>
      <c r="L41" s="261">
        <v>630</v>
      </c>
      <c r="M41" s="261">
        <v>861</v>
      </c>
    </row>
    <row r="42" spans="1:15" s="261" customFormat="1" ht="14.25">
      <c r="A42" s="518" t="s">
        <v>338</v>
      </c>
      <c r="B42" s="518"/>
      <c r="C42" s="518"/>
      <c r="D42" s="518"/>
      <c r="E42" s="518"/>
      <c r="F42" s="518"/>
      <c r="G42" s="518"/>
      <c r="H42" s="518"/>
      <c r="I42" s="518"/>
    </row>
    <row r="43" spans="1:15" s="261" customFormat="1" ht="14.25">
      <c r="A43" s="507"/>
      <c r="B43" s="507"/>
      <c r="C43" s="507"/>
      <c r="D43" s="507"/>
      <c r="E43" s="507"/>
      <c r="F43" s="507"/>
      <c r="G43" s="507"/>
      <c r="H43" s="507"/>
      <c r="I43" s="507"/>
    </row>
    <row r="44" spans="1:15" s="261" customFormat="1" ht="14.25">
      <c r="A44" s="267"/>
      <c r="B44" s="266"/>
      <c r="C44" s="266"/>
      <c r="D44" s="266"/>
      <c r="E44" s="266"/>
      <c r="F44" s="266"/>
      <c r="G44" s="266"/>
      <c r="H44" s="266"/>
      <c r="I44" s="266"/>
    </row>
    <row r="45" spans="1:15" s="261" customFormat="1" ht="15">
      <c r="A45" s="520" t="s">
        <v>357</v>
      </c>
      <c r="B45" s="521"/>
      <c r="C45" s="521"/>
      <c r="D45" s="521"/>
      <c r="E45" s="521"/>
      <c r="F45" s="521"/>
      <c r="G45" s="266"/>
      <c r="H45" s="517">
        <v>200</v>
      </c>
      <c r="I45" s="517"/>
      <c r="K45" s="261">
        <v>200</v>
      </c>
      <c r="L45" s="261">
        <v>200</v>
      </c>
      <c r="M45" s="261">
        <v>142</v>
      </c>
    </row>
    <row r="46" spans="1:15" s="261" customFormat="1" ht="14.25">
      <c r="A46" s="518" t="s">
        <v>41</v>
      </c>
      <c r="B46" s="518"/>
      <c r="C46" s="518"/>
      <c r="D46" s="518"/>
      <c r="E46" s="518"/>
      <c r="F46" s="518"/>
      <c r="G46" s="518"/>
      <c r="H46" s="518"/>
      <c r="I46" s="518"/>
    </row>
    <row r="47" spans="1:15" s="261" customFormat="1" ht="14.25">
      <c r="A47" s="507"/>
      <c r="B47" s="507"/>
      <c r="C47" s="507"/>
      <c r="D47" s="507"/>
      <c r="E47" s="507"/>
      <c r="F47" s="507"/>
      <c r="G47" s="507"/>
      <c r="H47" s="507"/>
      <c r="I47" s="507"/>
      <c r="L47" s="507"/>
      <c r="M47" s="507"/>
      <c r="N47" s="507"/>
      <c r="O47" s="507"/>
    </row>
    <row r="48" spans="1:15" s="261" customFormat="1" ht="14.25">
      <c r="A48" s="528" t="s">
        <v>42</v>
      </c>
      <c r="B48" s="528"/>
      <c r="C48" s="528"/>
      <c r="D48" s="528"/>
      <c r="E48" s="268"/>
      <c r="F48" s="268"/>
      <c r="G48" s="268"/>
      <c r="H48" s="268"/>
      <c r="I48" s="268"/>
    </row>
    <row r="49" spans="1:13" s="261" customFormat="1" ht="14.25">
      <c r="A49" s="529" t="s">
        <v>136</v>
      </c>
      <c r="B49" s="529"/>
      <c r="C49" s="529"/>
      <c r="D49" s="529"/>
      <c r="E49" s="268"/>
      <c r="F49" s="268"/>
      <c r="G49" s="268"/>
      <c r="H49" s="268"/>
      <c r="I49" s="268"/>
    </row>
    <row r="50" spans="1:13" s="261" customFormat="1" ht="14.25">
      <c r="A50" s="529" t="s">
        <v>137</v>
      </c>
      <c r="B50" s="529"/>
      <c r="C50" s="529"/>
      <c r="D50" s="529"/>
      <c r="E50" s="510"/>
      <c r="F50" s="510"/>
      <c r="G50" s="268"/>
      <c r="H50" s="268"/>
      <c r="I50" s="268"/>
    </row>
    <row r="51" spans="1:13" s="261" customFormat="1" ht="14.25">
      <c r="A51" s="267"/>
      <c r="B51" s="266"/>
      <c r="C51" s="266"/>
      <c r="D51" s="266"/>
      <c r="E51" s="266"/>
      <c r="F51" s="266"/>
      <c r="G51" s="266"/>
      <c r="H51" s="266"/>
      <c r="I51" s="266"/>
    </row>
    <row r="52" spans="1:13" s="261" customFormat="1" ht="15">
      <c r="A52" s="520" t="s">
        <v>356</v>
      </c>
      <c r="B52" s="521"/>
      <c r="C52" s="521"/>
      <c r="D52" s="521"/>
      <c r="E52" s="521"/>
      <c r="F52" s="521"/>
      <c r="G52" s="266"/>
      <c r="H52" s="517">
        <v>5</v>
      </c>
      <c r="I52" s="517"/>
      <c r="K52" s="261">
        <v>5</v>
      </c>
      <c r="L52" s="261">
        <v>5</v>
      </c>
      <c r="M52" s="261">
        <v>5</v>
      </c>
    </row>
    <row r="53" spans="1:13" s="261" customFormat="1" ht="14.25">
      <c r="A53" s="518" t="s">
        <v>141</v>
      </c>
      <c r="B53" s="518"/>
      <c r="C53" s="518"/>
      <c r="D53" s="518"/>
      <c r="E53" s="518"/>
      <c r="F53" s="518"/>
      <c r="G53" s="518"/>
      <c r="H53" s="518"/>
      <c r="I53" s="518"/>
    </row>
    <row r="54" spans="1:13" s="261" customFormat="1" ht="14.25">
      <c r="A54" s="267"/>
      <c r="B54" s="266"/>
      <c r="C54" s="266"/>
      <c r="D54" s="266"/>
      <c r="E54" s="266"/>
      <c r="F54" s="266"/>
      <c r="G54" s="266"/>
      <c r="H54" s="266"/>
      <c r="I54" s="266"/>
    </row>
    <row r="55" spans="1:13" s="261" customFormat="1" ht="15">
      <c r="A55" s="520" t="s">
        <v>355</v>
      </c>
      <c r="B55" s="521"/>
      <c r="C55" s="521"/>
      <c r="D55" s="521"/>
      <c r="E55" s="521"/>
      <c r="F55" s="521"/>
      <c r="G55" s="266"/>
      <c r="H55" s="517">
        <v>353</v>
      </c>
      <c r="I55" s="517"/>
      <c r="K55" s="261">
        <v>350</v>
      </c>
      <c r="L55" s="261">
        <v>350</v>
      </c>
      <c r="M55" s="261">
        <v>326</v>
      </c>
    </row>
    <row r="56" spans="1:13" s="261" customFormat="1" ht="14.25">
      <c r="A56" s="518" t="s">
        <v>336</v>
      </c>
      <c r="B56" s="518"/>
      <c r="C56" s="518"/>
      <c r="D56" s="518"/>
      <c r="E56" s="518"/>
      <c r="F56" s="518"/>
      <c r="G56" s="518"/>
      <c r="H56" s="518"/>
      <c r="I56" s="518"/>
    </row>
    <row r="57" spans="1:13" s="261" customFormat="1" ht="14.25">
      <c r="A57" s="510"/>
      <c r="B57" s="510"/>
      <c r="C57" s="510"/>
      <c r="D57" s="510"/>
      <c r="E57" s="510"/>
      <c r="F57" s="510"/>
      <c r="G57" s="510"/>
      <c r="H57" s="510"/>
      <c r="I57" s="510"/>
    </row>
    <row r="58" spans="1:13" s="261" customFormat="1" ht="14.25">
      <c r="A58" s="267"/>
      <c r="B58" s="266"/>
      <c r="C58" s="266"/>
      <c r="D58" s="266"/>
      <c r="E58" s="266"/>
      <c r="F58" s="266"/>
      <c r="G58" s="266"/>
      <c r="H58" s="266"/>
      <c r="I58" s="266"/>
    </row>
    <row r="59" spans="1:13" s="261" customFormat="1" ht="15">
      <c r="A59" s="520" t="s">
        <v>354</v>
      </c>
      <c r="B59" s="521"/>
      <c r="C59" s="521"/>
      <c r="D59" s="521"/>
      <c r="E59" s="521"/>
      <c r="F59" s="521"/>
      <c r="G59" s="266"/>
      <c r="H59" s="517">
        <v>150</v>
      </c>
      <c r="I59" s="517"/>
      <c r="K59" s="261">
        <v>160</v>
      </c>
      <c r="L59" s="261">
        <v>160</v>
      </c>
      <c r="M59" s="261">
        <v>121</v>
      </c>
    </row>
    <row r="60" spans="1:13" s="261" customFormat="1" ht="14.25">
      <c r="A60" s="518" t="s">
        <v>53</v>
      </c>
      <c r="B60" s="518"/>
      <c r="C60" s="518"/>
      <c r="D60" s="518"/>
      <c r="E60" s="518"/>
      <c r="F60" s="518"/>
      <c r="G60" s="518"/>
      <c r="H60" s="518"/>
      <c r="I60" s="518"/>
    </row>
    <row r="61" spans="1:13" s="261" customFormat="1" ht="14.25">
      <c r="A61" s="268"/>
      <c r="B61" s="268"/>
      <c r="C61" s="268"/>
      <c r="D61" s="268"/>
      <c r="E61" s="268"/>
      <c r="F61" s="268"/>
      <c r="G61" s="268"/>
      <c r="H61" s="268"/>
      <c r="I61" s="268"/>
    </row>
    <row r="62" spans="1:13" s="261" customFormat="1" ht="14.25">
      <c r="A62" s="304"/>
      <c r="B62" s="304"/>
      <c r="C62" s="304"/>
      <c r="D62" s="304"/>
      <c r="E62" s="304"/>
      <c r="F62" s="304"/>
      <c r="G62" s="304"/>
      <c r="H62" s="304"/>
      <c r="I62" s="304"/>
    </row>
    <row r="63" spans="1:13" s="261" customFormat="1" ht="15">
      <c r="A63" s="520" t="s">
        <v>353</v>
      </c>
      <c r="B63" s="521"/>
      <c r="C63" s="521"/>
      <c r="D63" s="521"/>
      <c r="E63" s="521"/>
      <c r="F63" s="521"/>
      <c r="G63" s="266"/>
      <c r="H63" s="517">
        <v>5</v>
      </c>
      <c r="I63" s="517"/>
      <c r="K63" s="261">
        <v>5</v>
      </c>
      <c r="L63" s="261">
        <v>5</v>
      </c>
      <c r="M63" s="261">
        <v>2</v>
      </c>
    </row>
    <row r="64" spans="1:13" s="261" customFormat="1" ht="14.25">
      <c r="A64" s="518" t="s">
        <v>156</v>
      </c>
      <c r="B64" s="518"/>
      <c r="C64" s="518"/>
      <c r="D64" s="518"/>
      <c r="E64" s="518"/>
      <c r="F64" s="518"/>
      <c r="G64" s="518"/>
      <c r="H64" s="518"/>
      <c r="I64" s="518"/>
    </row>
    <row r="65" spans="1:9" s="261" customFormat="1" ht="14.25">
      <c r="A65" s="507"/>
      <c r="B65" s="507"/>
      <c r="C65" s="507"/>
      <c r="D65" s="507"/>
      <c r="E65" s="507"/>
      <c r="F65" s="507"/>
      <c r="G65" s="507"/>
      <c r="H65" s="507"/>
      <c r="I65" s="507"/>
    </row>
    <row r="66" spans="1:9" s="261" customFormat="1" ht="14.25">
      <c r="A66" s="507"/>
      <c r="B66" s="507"/>
      <c r="C66" s="507"/>
      <c r="D66" s="507"/>
      <c r="E66" s="507"/>
      <c r="F66" s="507"/>
      <c r="G66" s="507"/>
      <c r="H66" s="507"/>
      <c r="I66" s="507"/>
    </row>
    <row r="67" spans="1:9" s="261" customFormat="1" ht="14.25">
      <c r="A67" s="507"/>
      <c r="B67" s="507"/>
      <c r="C67" s="507"/>
      <c r="D67" s="507"/>
      <c r="E67" s="507"/>
      <c r="F67" s="507"/>
      <c r="G67" s="507"/>
      <c r="H67" s="507"/>
      <c r="I67" s="507"/>
    </row>
    <row r="68" spans="1:9" s="261" customFormat="1" ht="14.25">
      <c r="A68" s="507"/>
      <c r="B68" s="507"/>
      <c r="C68" s="507"/>
      <c r="D68" s="507"/>
      <c r="E68" s="507"/>
      <c r="F68" s="507"/>
      <c r="G68" s="507"/>
      <c r="H68" s="507"/>
      <c r="I68" s="507"/>
    </row>
    <row r="69" spans="1:9" s="261" customFormat="1" ht="14.25">
      <c r="A69" s="268"/>
      <c r="B69" s="268"/>
      <c r="C69" s="268"/>
      <c r="D69" s="268"/>
      <c r="E69" s="268"/>
      <c r="F69" s="268"/>
      <c r="G69" s="268"/>
      <c r="H69" s="268"/>
      <c r="I69" s="268"/>
    </row>
    <row r="70" spans="1:9" s="264" customFormat="1" ht="16.5" thickBot="1">
      <c r="A70" s="503" t="s">
        <v>151</v>
      </c>
      <c r="B70" s="503"/>
      <c r="C70" s="503"/>
      <c r="D70" s="503"/>
      <c r="E70" s="503"/>
      <c r="F70" s="503"/>
      <c r="G70" s="503"/>
      <c r="H70" s="504">
        <v>144</v>
      </c>
      <c r="I70" s="504"/>
    </row>
    <row r="71" spans="1:9" s="272" customFormat="1" ht="16.5" thickTop="1">
      <c r="A71" s="269" t="s">
        <v>352</v>
      </c>
      <c r="B71" s="270"/>
      <c r="C71" s="270"/>
      <c r="D71" s="270"/>
      <c r="E71" s="270"/>
      <c r="F71" s="270"/>
      <c r="G71" s="270"/>
      <c r="H71" s="271"/>
      <c r="I71" s="271"/>
    </row>
    <row r="72" spans="1:9" s="261" customFormat="1" ht="14.25">
      <c r="A72" s="532" t="s">
        <v>339</v>
      </c>
      <c r="B72" s="533"/>
      <c r="C72" s="533"/>
      <c r="D72" s="533"/>
      <c r="E72" s="533"/>
      <c r="F72" s="533"/>
      <c r="G72" s="533"/>
      <c r="H72" s="533"/>
      <c r="I72" s="533"/>
    </row>
    <row r="73" spans="1:9" s="261" customFormat="1" ht="14.25">
      <c r="A73" s="534"/>
      <c r="B73" s="534"/>
      <c r="C73" s="534"/>
      <c r="D73" s="534"/>
      <c r="E73" s="534"/>
      <c r="F73" s="534"/>
      <c r="G73" s="534"/>
      <c r="H73" s="534"/>
      <c r="I73" s="534"/>
    </row>
    <row r="75" spans="1:9" s="264" customFormat="1" ht="16.5" thickBot="1">
      <c r="A75" s="531" t="s">
        <v>63</v>
      </c>
      <c r="B75" s="531"/>
      <c r="C75" s="531"/>
      <c r="D75" s="531"/>
      <c r="E75" s="531"/>
      <c r="F75" s="531"/>
      <c r="G75" s="531"/>
      <c r="H75" s="504">
        <f>SUM(E82,E89)</f>
        <v>136806</v>
      </c>
      <c r="I75" s="504"/>
    </row>
    <row r="76" spans="1:9" s="41" customFormat="1" ht="15.75" thickTop="1">
      <c r="A76" s="348" t="s">
        <v>128</v>
      </c>
      <c r="B76" s="349"/>
      <c r="C76" s="350"/>
      <c r="E76" s="42"/>
      <c r="F76" s="42"/>
      <c r="G76" s="42"/>
      <c r="H76" s="42"/>
      <c r="I76" s="351"/>
    </row>
    <row r="77" spans="1:9" s="41" customFormat="1" ht="14.25">
      <c r="A77" s="43" t="s">
        <v>122</v>
      </c>
      <c r="B77" s="349"/>
      <c r="C77" s="350"/>
      <c r="E77" s="530">
        <f>SUM('odvody PO'!G132)</f>
        <v>59366</v>
      </c>
      <c r="F77" s="530"/>
      <c r="G77" s="42"/>
      <c r="H77" s="42"/>
      <c r="I77" s="351"/>
    </row>
    <row r="78" spans="1:9" s="41" customFormat="1" ht="14.25">
      <c r="A78" s="43" t="s">
        <v>123</v>
      </c>
      <c r="B78" s="349"/>
      <c r="C78" s="350"/>
      <c r="E78" s="530">
        <f>SUM('odvody PO'!G160)</f>
        <v>27000</v>
      </c>
      <c r="F78" s="530"/>
      <c r="G78" s="42"/>
      <c r="H78" s="42"/>
      <c r="I78" s="351"/>
    </row>
    <row r="79" spans="1:9" s="41" customFormat="1" ht="14.25">
      <c r="A79" s="43" t="s">
        <v>124</v>
      </c>
      <c r="B79" s="349"/>
      <c r="C79" s="350"/>
      <c r="E79" s="530">
        <f>SUM('odvody PO'!G172)</f>
        <v>9367</v>
      </c>
      <c r="F79" s="530"/>
      <c r="G79" s="42"/>
      <c r="H79" s="42"/>
      <c r="I79" s="351"/>
    </row>
    <row r="80" spans="1:9" s="41" customFormat="1" ht="14.25">
      <c r="A80" s="43" t="s">
        <v>125</v>
      </c>
      <c r="B80" s="349"/>
      <c r="C80" s="350"/>
      <c r="E80" s="530">
        <f>SUM('odvody PO'!G209)</f>
        <v>20735</v>
      </c>
      <c r="F80" s="530"/>
      <c r="G80" s="42"/>
      <c r="H80" s="42"/>
      <c r="I80" s="351"/>
    </row>
    <row r="81" spans="1:9" s="41" customFormat="1" ht="14.25">
      <c r="A81" s="43" t="s">
        <v>126</v>
      </c>
      <c r="B81" s="349"/>
      <c r="C81" s="350"/>
      <c r="E81" s="530">
        <f>SUM('odvody PO'!G216)</f>
        <v>15473</v>
      </c>
      <c r="F81" s="530"/>
      <c r="G81" s="42"/>
      <c r="H81" s="42"/>
      <c r="I81" s="351"/>
    </row>
    <row r="82" spans="1:9" s="41" customFormat="1" ht="15">
      <c r="A82" s="352" t="s">
        <v>9</v>
      </c>
      <c r="B82" s="353"/>
      <c r="C82" s="354"/>
      <c r="D82" s="355"/>
      <c r="E82" s="540">
        <f>SUM(E77:F81)</f>
        <v>131941</v>
      </c>
      <c r="F82" s="540"/>
      <c r="G82" s="42"/>
      <c r="H82" s="42"/>
      <c r="I82" s="351"/>
    </row>
    <row r="83" spans="1:9" s="41" customFormat="1" ht="14.25">
      <c r="A83" s="349"/>
      <c r="B83" s="349"/>
      <c r="C83" s="350"/>
      <c r="E83" s="42"/>
      <c r="F83" s="42"/>
      <c r="G83" s="42"/>
      <c r="H83" s="42"/>
      <c r="I83" s="351"/>
    </row>
    <row r="84" spans="1:9" s="261" customFormat="1" ht="15">
      <c r="A84" s="400" t="s">
        <v>129</v>
      </c>
      <c r="B84" s="259"/>
      <c r="C84" s="260"/>
      <c r="E84" s="262"/>
      <c r="F84" s="262"/>
      <c r="G84" s="262"/>
      <c r="H84" s="262"/>
      <c r="I84" s="263"/>
    </row>
    <row r="85" spans="1:9" s="261" customFormat="1" ht="14.25">
      <c r="A85" s="227" t="s">
        <v>412</v>
      </c>
      <c r="B85" s="259"/>
      <c r="C85" s="260"/>
      <c r="E85" s="512">
        <f>SUM('odvody PO'!G157)</f>
        <v>4765</v>
      </c>
      <c r="F85" s="512"/>
      <c r="G85" s="401" t="s">
        <v>132</v>
      </c>
      <c r="H85" s="262"/>
      <c r="I85" s="263"/>
    </row>
    <row r="86" spans="1:9" s="261" customFormat="1" ht="14.25">
      <c r="A86" s="227" t="s">
        <v>150</v>
      </c>
      <c r="B86" s="259"/>
      <c r="C86" s="260"/>
      <c r="E86" s="398"/>
      <c r="F86" s="398"/>
      <c r="G86" s="401" t="s">
        <v>133</v>
      </c>
      <c r="H86" s="262"/>
      <c r="I86" s="263"/>
    </row>
    <row r="87" spans="1:9" s="261" customFormat="1" ht="14.25">
      <c r="A87" s="227" t="s">
        <v>413</v>
      </c>
      <c r="B87" s="259"/>
      <c r="C87" s="260"/>
      <c r="E87" s="398"/>
      <c r="F87" s="398">
        <v>100</v>
      </c>
      <c r="G87" s="401" t="s">
        <v>134</v>
      </c>
      <c r="H87" s="262"/>
      <c r="I87" s="263"/>
    </row>
    <row r="88" spans="1:9" s="261" customFormat="1" ht="14.25">
      <c r="A88" s="227" t="s">
        <v>131</v>
      </c>
      <c r="B88" s="259"/>
      <c r="C88" s="260"/>
      <c r="E88" s="398"/>
      <c r="F88" s="398"/>
      <c r="G88" s="401" t="s">
        <v>134</v>
      </c>
      <c r="H88" s="262"/>
      <c r="I88" s="263"/>
    </row>
    <row r="89" spans="1:9" s="261" customFormat="1" ht="15">
      <c r="A89" s="402" t="s">
        <v>9</v>
      </c>
      <c r="B89" s="403"/>
      <c r="C89" s="404"/>
      <c r="D89" s="405"/>
      <c r="E89" s="541">
        <f>SUM(E85:F88)</f>
        <v>4865</v>
      </c>
      <c r="F89" s="541"/>
      <c r="G89" s="262"/>
      <c r="H89" s="262"/>
      <c r="I89" s="263"/>
    </row>
    <row r="90" spans="1:9" s="261" customFormat="1" ht="14.25">
      <c r="A90" s="259"/>
      <c r="B90" s="259"/>
      <c r="C90" s="260"/>
      <c r="E90" s="262"/>
      <c r="F90" s="262"/>
      <c r="G90" s="262"/>
      <c r="H90" s="262"/>
      <c r="I90" s="263"/>
    </row>
    <row r="91" spans="1:9" s="264" customFormat="1" ht="16.5" thickBot="1">
      <c r="A91" s="503" t="s">
        <v>43</v>
      </c>
      <c r="B91" s="503"/>
      <c r="C91" s="503"/>
      <c r="D91" s="503"/>
      <c r="E91" s="503"/>
      <c r="F91" s="503"/>
      <c r="G91" s="503"/>
      <c r="H91" s="504">
        <v>3</v>
      </c>
      <c r="I91" s="504"/>
    </row>
    <row r="92" spans="1:9" s="264" customFormat="1" ht="16.5" thickTop="1">
      <c r="A92" s="520" t="s">
        <v>351</v>
      </c>
      <c r="B92" s="521"/>
      <c r="C92" s="521"/>
      <c r="D92" s="521"/>
      <c r="E92" s="521"/>
      <c r="F92" s="521"/>
      <c r="G92" s="270"/>
      <c r="H92" s="271"/>
      <c r="I92" s="271"/>
    </row>
    <row r="93" spans="1:9" s="261" customFormat="1" ht="14.25">
      <c r="A93" s="542" t="s">
        <v>153</v>
      </c>
      <c r="B93" s="543"/>
      <c r="C93" s="543"/>
      <c r="D93" s="543"/>
      <c r="E93" s="543"/>
      <c r="F93" s="543"/>
      <c r="G93" s="543"/>
      <c r="H93" s="543"/>
      <c r="I93" s="543"/>
    </row>
    <row r="94" spans="1:9" s="261" customFormat="1" ht="14.25">
      <c r="A94" s="507"/>
      <c r="B94" s="507"/>
      <c r="C94" s="507"/>
      <c r="D94" s="507"/>
      <c r="E94" s="507"/>
      <c r="F94" s="507"/>
      <c r="G94" s="507"/>
      <c r="H94" s="507"/>
      <c r="I94" s="507"/>
    </row>
    <row r="95" spans="1:9" s="261" customFormat="1" ht="14.25">
      <c r="A95" s="510"/>
      <c r="B95" s="510"/>
      <c r="C95" s="510"/>
      <c r="D95" s="510"/>
      <c r="E95" s="510"/>
      <c r="F95" s="510"/>
      <c r="G95" s="510"/>
      <c r="H95" s="510"/>
      <c r="I95" s="510"/>
    </row>
    <row r="96" spans="1:9" s="261" customFormat="1" ht="14.25">
      <c r="A96" s="259"/>
      <c r="B96" s="259"/>
      <c r="C96" s="260"/>
      <c r="E96" s="262"/>
      <c r="F96" s="262"/>
      <c r="G96" s="262"/>
      <c r="H96" s="262"/>
      <c r="I96" s="263"/>
    </row>
    <row r="97" spans="1:13" s="264" customFormat="1" ht="16.5" thickBot="1">
      <c r="A97" s="503" t="s">
        <v>34</v>
      </c>
      <c r="B97" s="503"/>
      <c r="C97" s="503"/>
      <c r="D97" s="503"/>
      <c r="E97" s="503"/>
      <c r="F97" s="503"/>
      <c r="G97" s="503"/>
      <c r="H97" s="504">
        <f>SUM(H98,H101)</f>
        <v>103</v>
      </c>
      <c r="I97" s="504"/>
      <c r="K97" s="264">
        <f>SUM(K98,K101)</f>
        <v>142</v>
      </c>
      <c r="L97" s="264">
        <f>SUM(L98,L101)</f>
        <v>142</v>
      </c>
      <c r="M97" s="264">
        <f>SUM(M98,M101)</f>
        <v>160</v>
      </c>
    </row>
    <row r="98" spans="1:13" s="261" customFormat="1" ht="15.75" thickTop="1">
      <c r="A98" s="520" t="s">
        <v>177</v>
      </c>
      <c r="B98" s="521"/>
      <c r="C98" s="521"/>
      <c r="D98" s="521"/>
      <c r="E98" s="521"/>
      <c r="F98" s="521"/>
      <c r="G98" s="266"/>
      <c r="H98" s="517">
        <v>43</v>
      </c>
      <c r="I98" s="517"/>
      <c r="K98" s="261">
        <v>43</v>
      </c>
      <c r="L98" s="261">
        <v>43</v>
      </c>
      <c r="M98" s="261">
        <v>65</v>
      </c>
    </row>
    <row r="99" spans="1:13" s="261" customFormat="1" ht="14.25" customHeight="1">
      <c r="A99" s="522" t="s">
        <v>35</v>
      </c>
      <c r="B99" s="522"/>
      <c r="C99" s="522"/>
      <c r="D99" s="522"/>
      <c r="E99" s="522"/>
      <c r="F99" s="522"/>
      <c r="G99" s="522"/>
      <c r="H99" s="512"/>
      <c r="I99" s="512"/>
    </row>
    <row r="100" spans="1:13" s="261" customFormat="1" ht="14.25" customHeight="1"/>
    <row r="101" spans="1:13" s="261" customFormat="1" ht="15">
      <c r="A101" s="520" t="s">
        <v>365</v>
      </c>
      <c r="B101" s="521"/>
      <c r="C101" s="521"/>
      <c r="D101" s="521"/>
      <c r="E101" s="521"/>
      <c r="F101" s="521"/>
      <c r="G101" s="266"/>
      <c r="H101" s="517">
        <v>60</v>
      </c>
      <c r="I101" s="517"/>
      <c r="K101" s="261">
        <v>99</v>
      </c>
      <c r="L101" s="261">
        <v>99</v>
      </c>
      <c r="M101" s="261">
        <v>95</v>
      </c>
    </row>
    <row r="102" spans="1:13" s="261" customFormat="1" ht="14.25">
      <c r="A102" s="518" t="s">
        <v>337</v>
      </c>
      <c r="B102" s="518"/>
      <c r="C102" s="518"/>
      <c r="D102" s="518"/>
      <c r="E102" s="518"/>
      <c r="F102" s="518"/>
      <c r="G102" s="518"/>
      <c r="H102" s="518"/>
      <c r="I102" s="518"/>
    </row>
    <row r="103" spans="1:13" s="261" customFormat="1" ht="14.25">
      <c r="A103" s="274"/>
      <c r="B103" s="274"/>
      <c r="C103" s="274"/>
      <c r="D103" s="275"/>
      <c r="E103" s="275"/>
      <c r="F103" s="275"/>
      <c r="G103" s="276"/>
      <c r="H103" s="276"/>
      <c r="I103" s="276"/>
    </row>
    <row r="104" spans="1:13" s="264" customFormat="1" ht="16.5" thickBot="1">
      <c r="A104" s="503" t="s">
        <v>37</v>
      </c>
      <c r="B104" s="503"/>
      <c r="C104" s="503"/>
      <c r="D104" s="503"/>
      <c r="E104" s="503"/>
      <c r="F104" s="503"/>
      <c r="G104" s="503"/>
      <c r="H104" s="504">
        <f>SUM(H105,H111,H117,H122)</f>
        <v>38099</v>
      </c>
      <c r="I104" s="504"/>
      <c r="K104" s="264">
        <f>SUM(K105,K111,K117,K122)</f>
        <v>36564</v>
      </c>
      <c r="L104" s="264">
        <f>SUM(L105,L111,L117,L122)</f>
        <v>36826</v>
      </c>
      <c r="M104" s="264">
        <f>SUM(M105,M111,M117,M122)</f>
        <v>20136</v>
      </c>
    </row>
    <row r="105" spans="1:13" s="261" customFormat="1" ht="15.75" thickTop="1">
      <c r="A105" s="520" t="s">
        <v>177</v>
      </c>
      <c r="B105" s="521"/>
      <c r="C105" s="521"/>
      <c r="D105" s="521"/>
      <c r="E105" s="521"/>
      <c r="F105" s="521"/>
      <c r="G105" s="266"/>
      <c r="H105" s="517">
        <v>147</v>
      </c>
      <c r="I105" s="517"/>
      <c r="K105" s="258">
        <v>147</v>
      </c>
      <c r="L105" s="258">
        <v>147</v>
      </c>
      <c r="M105" s="258">
        <v>109</v>
      </c>
    </row>
    <row r="106" spans="1:13" s="261" customFormat="1" ht="15">
      <c r="A106" s="518" t="s">
        <v>38</v>
      </c>
      <c r="B106" s="518"/>
      <c r="C106" s="518"/>
      <c r="D106" s="518"/>
      <c r="E106" s="518"/>
      <c r="F106" s="518"/>
      <c r="G106" s="518"/>
      <c r="H106" s="518"/>
      <c r="I106" s="518"/>
      <c r="K106" s="258"/>
      <c r="L106" s="258"/>
      <c r="M106" s="258"/>
    </row>
    <row r="107" spans="1:13" s="261" customFormat="1" ht="14.25">
      <c r="A107" s="519" t="s">
        <v>36</v>
      </c>
      <c r="B107" s="519"/>
      <c r="C107" s="519"/>
      <c r="D107" s="519"/>
      <c r="E107" s="519"/>
      <c r="F107" s="519"/>
      <c r="G107" s="510"/>
      <c r="H107" s="510"/>
      <c r="I107" s="510"/>
    </row>
    <row r="108" spans="1:13" s="261" customFormat="1" ht="14.25">
      <c r="A108" s="510"/>
      <c r="B108" s="510"/>
      <c r="C108" s="510"/>
      <c r="D108" s="510"/>
      <c r="E108" s="510"/>
      <c r="F108" s="510"/>
      <c r="G108" s="510"/>
      <c r="H108" s="510"/>
      <c r="I108" s="510"/>
    </row>
    <row r="109" spans="1:13" s="277" customFormat="1" ht="14.25">
      <c r="A109" s="522" t="s">
        <v>135</v>
      </c>
      <c r="B109" s="522"/>
      <c r="C109" s="522"/>
      <c r="D109" s="522"/>
      <c r="E109" s="522"/>
      <c r="F109" s="522"/>
      <c r="G109" s="522"/>
      <c r="H109" s="522"/>
      <c r="I109" s="522"/>
    </row>
    <row r="110" spans="1:13" s="261" customFormat="1" ht="14.25">
      <c r="A110" s="267"/>
      <c r="B110" s="267"/>
      <c r="C110" s="267"/>
      <c r="D110" s="267"/>
      <c r="E110" s="267"/>
      <c r="F110" s="267"/>
      <c r="G110" s="267"/>
      <c r="H110" s="267"/>
      <c r="I110" s="267"/>
    </row>
    <row r="111" spans="1:13" s="261" customFormat="1" ht="15">
      <c r="A111" s="520" t="s">
        <v>370</v>
      </c>
      <c r="B111" s="521"/>
      <c r="C111" s="521"/>
      <c r="D111" s="521"/>
      <c r="E111" s="521"/>
      <c r="F111" s="521"/>
      <c r="G111" s="266"/>
      <c r="H111" s="517">
        <v>459</v>
      </c>
      <c r="I111" s="517"/>
      <c r="K111" s="258">
        <f>SUM(K115,K112,K113)</f>
        <v>514</v>
      </c>
      <c r="L111" s="258">
        <f>SUM(L115,L112,L113)</f>
        <v>514</v>
      </c>
      <c r="M111" s="258">
        <f>SUM(M115,M112,M113)</f>
        <v>243</v>
      </c>
    </row>
    <row r="112" spans="1:13" s="261" customFormat="1" ht="14.25">
      <c r="A112" s="506" t="s">
        <v>369</v>
      </c>
      <c r="B112" s="518"/>
      <c r="C112" s="518"/>
      <c r="D112" s="518"/>
      <c r="E112" s="518"/>
      <c r="F112" s="518"/>
      <c r="G112" s="518"/>
      <c r="H112" s="518"/>
      <c r="I112" s="518"/>
      <c r="K112" s="261">
        <v>224</v>
      </c>
      <c r="L112" s="261">
        <v>224</v>
      </c>
      <c r="M112" s="261">
        <v>61</v>
      </c>
    </row>
    <row r="113" spans="1:13" s="261" customFormat="1" ht="14.25" customHeight="1">
      <c r="A113" s="523" t="s">
        <v>368</v>
      </c>
      <c r="B113" s="522"/>
      <c r="C113" s="522"/>
      <c r="D113" s="522"/>
      <c r="E113" s="522"/>
      <c r="F113" s="522"/>
      <c r="G113" s="522"/>
      <c r="H113" s="522"/>
      <c r="I113" s="510"/>
      <c r="K113" s="261">
        <v>155</v>
      </c>
      <c r="L113" s="261">
        <v>155</v>
      </c>
      <c r="M113" s="261">
        <v>114</v>
      </c>
    </row>
    <row r="114" spans="1:13" s="261" customFormat="1" ht="14.25" customHeight="1">
      <c r="A114" s="510"/>
      <c r="B114" s="510"/>
      <c r="C114" s="510"/>
      <c r="D114" s="510"/>
      <c r="E114" s="510"/>
      <c r="F114" s="510"/>
      <c r="G114" s="510"/>
      <c r="H114" s="510"/>
      <c r="I114" s="510"/>
    </row>
    <row r="115" spans="1:13" s="261" customFormat="1" ht="14.25" customHeight="1">
      <c r="A115" s="523" t="s">
        <v>367</v>
      </c>
      <c r="B115" s="522"/>
      <c r="C115" s="522"/>
      <c r="D115" s="522"/>
      <c r="E115" s="522"/>
      <c r="F115" s="522"/>
      <c r="G115" s="522"/>
      <c r="H115" s="522"/>
      <c r="I115" s="268"/>
      <c r="K115" s="261">
        <v>135</v>
      </c>
      <c r="L115" s="261">
        <v>135</v>
      </c>
      <c r="M115" s="261">
        <v>68</v>
      </c>
    </row>
    <row r="116" spans="1:13" s="261" customFormat="1" ht="14.25">
      <c r="A116" s="267"/>
      <c r="B116" s="267"/>
      <c r="C116" s="267"/>
      <c r="D116" s="267"/>
      <c r="E116" s="267"/>
      <c r="F116" s="267"/>
      <c r="G116" s="267"/>
      <c r="H116" s="267"/>
      <c r="I116" s="267"/>
    </row>
    <row r="117" spans="1:13" s="261" customFormat="1" ht="15">
      <c r="A117" s="520" t="s">
        <v>366</v>
      </c>
      <c r="B117" s="521"/>
      <c r="C117" s="521"/>
      <c r="D117" s="521"/>
      <c r="E117" s="521"/>
      <c r="F117" s="521"/>
      <c r="G117" s="266"/>
      <c r="H117" s="517">
        <v>1596</v>
      </c>
      <c r="I117" s="517"/>
      <c r="K117" s="258">
        <v>1581</v>
      </c>
      <c r="L117" s="258">
        <v>1581</v>
      </c>
      <c r="M117" s="258">
        <v>1186</v>
      </c>
    </row>
    <row r="118" spans="1:13" s="261" customFormat="1" ht="14.25">
      <c r="A118" s="518" t="s">
        <v>334</v>
      </c>
      <c r="B118" s="518"/>
      <c r="C118" s="518"/>
      <c r="D118" s="518"/>
      <c r="E118" s="518"/>
      <c r="F118" s="518"/>
      <c r="G118" s="518"/>
      <c r="H118" s="518"/>
      <c r="I118" s="518"/>
    </row>
    <row r="119" spans="1:13" s="261" customFormat="1" ht="14.25">
      <c r="A119" s="507"/>
      <c r="B119" s="507"/>
      <c r="C119" s="507"/>
      <c r="D119" s="507"/>
      <c r="E119" s="507"/>
      <c r="F119" s="507"/>
      <c r="G119" s="507"/>
      <c r="H119" s="507"/>
      <c r="I119" s="507"/>
    </row>
    <row r="120" spans="1:13" s="261" customFormat="1" ht="14.25">
      <c r="A120" s="507"/>
      <c r="B120" s="507"/>
      <c r="C120" s="507"/>
      <c r="D120" s="507"/>
      <c r="E120" s="507"/>
      <c r="F120" s="507"/>
      <c r="G120" s="507"/>
      <c r="H120" s="507"/>
      <c r="I120" s="507"/>
    </row>
    <row r="121" spans="1:13" s="261" customFormat="1" ht="14.25">
      <c r="A121" s="259"/>
      <c r="B121" s="259"/>
      <c r="C121" s="260"/>
      <c r="E121" s="262"/>
      <c r="F121" s="262"/>
      <c r="G121" s="262"/>
      <c r="H121" s="262"/>
      <c r="I121" s="263"/>
    </row>
    <row r="122" spans="1:13" s="261" customFormat="1" ht="15">
      <c r="A122" s="520" t="s">
        <v>54</v>
      </c>
      <c r="B122" s="521"/>
      <c r="C122" s="521"/>
      <c r="D122" s="521"/>
      <c r="E122" s="521"/>
      <c r="F122" s="521"/>
      <c r="G122" s="266"/>
      <c r="H122" s="517">
        <f>SUM(H124:I127)</f>
        <v>35897</v>
      </c>
      <c r="I122" s="517"/>
      <c r="K122" s="258">
        <f>SUM(K124:K127)</f>
        <v>34322</v>
      </c>
      <c r="L122" s="258">
        <f>SUM(L124:L127)</f>
        <v>34584</v>
      </c>
      <c r="M122" s="258">
        <f>SUM(M124:M127)</f>
        <v>18598</v>
      </c>
    </row>
    <row r="123" spans="1:13" s="261" customFormat="1" ht="14.25">
      <c r="A123" s="227" t="s">
        <v>55</v>
      </c>
      <c r="B123" s="259"/>
      <c r="C123" s="260"/>
      <c r="E123" s="262"/>
      <c r="F123" s="262"/>
      <c r="G123" s="262"/>
      <c r="H123" s="512"/>
      <c r="I123" s="512"/>
    </row>
    <row r="124" spans="1:13" s="261" customFormat="1" ht="14.25">
      <c r="A124" s="278" t="s">
        <v>374</v>
      </c>
      <c r="B124" s="259"/>
      <c r="C124" s="260"/>
      <c r="E124" s="262"/>
      <c r="F124" s="262"/>
      <c r="G124" s="262"/>
      <c r="H124" s="512">
        <v>27879</v>
      </c>
      <c r="I124" s="512"/>
      <c r="K124" s="261">
        <v>26628</v>
      </c>
      <c r="L124" s="261">
        <v>26628</v>
      </c>
      <c r="M124" s="261">
        <v>13314</v>
      </c>
    </row>
    <row r="125" spans="1:13" s="261" customFormat="1" ht="14.25">
      <c r="A125" s="278" t="s">
        <v>373</v>
      </c>
      <c r="B125" s="259"/>
      <c r="C125" s="260"/>
      <c r="E125" s="262"/>
      <c r="F125" s="262"/>
      <c r="G125" s="262"/>
      <c r="H125" s="512">
        <v>4000</v>
      </c>
      <c r="I125" s="512"/>
      <c r="K125" s="261">
        <v>4000</v>
      </c>
      <c r="L125" s="261">
        <v>4000</v>
      </c>
      <c r="M125" s="261">
        <v>2667</v>
      </c>
    </row>
    <row r="126" spans="1:13" s="261" customFormat="1" ht="14.25">
      <c r="A126" s="278" t="s">
        <v>372</v>
      </c>
      <c r="B126" s="259"/>
      <c r="C126" s="260"/>
      <c r="E126" s="262"/>
      <c r="F126" s="262"/>
      <c r="G126" s="262"/>
      <c r="H126" s="512">
        <v>1320</v>
      </c>
      <c r="I126" s="512"/>
      <c r="K126" s="261">
        <v>1320</v>
      </c>
      <c r="L126" s="261">
        <v>1320</v>
      </c>
      <c r="M126" s="261">
        <v>880</v>
      </c>
    </row>
    <row r="127" spans="1:13" s="261" customFormat="1" ht="14.25">
      <c r="A127" s="278" t="s">
        <v>371</v>
      </c>
      <c r="B127" s="259"/>
      <c r="C127" s="260"/>
      <c r="E127" s="262"/>
      <c r="F127" s="262"/>
      <c r="G127" s="262"/>
      <c r="H127" s="512">
        <v>2698</v>
      </c>
      <c r="I127" s="512"/>
      <c r="K127" s="261">
        <v>2374</v>
      </c>
      <c r="L127" s="261">
        <v>2636</v>
      </c>
      <c r="M127" s="261">
        <v>1737</v>
      </c>
    </row>
    <row r="128" spans="1:13" s="261" customFormat="1" ht="14.25">
      <c r="A128" s="227"/>
      <c r="B128" s="259"/>
      <c r="C128" s="260"/>
      <c r="E128" s="262"/>
      <c r="F128" s="262"/>
      <c r="G128" s="262"/>
      <c r="H128" s="303"/>
      <c r="I128" s="303"/>
    </row>
    <row r="129" spans="1:20" s="264" customFormat="1" ht="16.5" thickBot="1">
      <c r="A129" s="503" t="s">
        <v>39</v>
      </c>
      <c r="B129" s="503"/>
      <c r="C129" s="503"/>
      <c r="D129" s="503"/>
      <c r="E129" s="503"/>
      <c r="F129" s="503"/>
      <c r="G129" s="503"/>
      <c r="H129" s="511">
        <f>SUM(H130,H133)</f>
        <v>22.2</v>
      </c>
      <c r="I129" s="511"/>
    </row>
    <row r="130" spans="1:20" s="261" customFormat="1" ht="15.75" thickTop="1">
      <c r="A130" s="520" t="s">
        <v>360</v>
      </c>
      <c r="B130" s="521"/>
      <c r="C130" s="521"/>
      <c r="D130" s="521"/>
      <c r="E130" s="521"/>
      <c r="F130" s="521"/>
      <c r="G130" s="266"/>
      <c r="H130" s="517">
        <v>22</v>
      </c>
      <c r="I130" s="517"/>
      <c r="K130" s="261">
        <v>22</v>
      </c>
      <c r="L130" s="261">
        <v>22</v>
      </c>
      <c r="M130" s="261">
        <v>88</v>
      </c>
    </row>
    <row r="131" spans="1:20" s="261" customFormat="1" ht="14.25">
      <c r="A131" s="518" t="s">
        <v>40</v>
      </c>
      <c r="B131" s="518"/>
      <c r="C131" s="518"/>
      <c r="D131" s="518"/>
      <c r="E131" s="518"/>
      <c r="F131" s="518"/>
      <c r="G131" s="518"/>
      <c r="H131" s="518"/>
      <c r="I131" s="518"/>
    </row>
    <row r="132" spans="1:20" s="261" customFormat="1" ht="14.25">
      <c r="A132" s="268"/>
      <c r="B132" s="268"/>
      <c r="C132" s="268"/>
      <c r="D132" s="268"/>
      <c r="E132" s="268"/>
      <c r="F132" s="268"/>
      <c r="G132" s="268"/>
      <c r="H132" s="268"/>
      <c r="I132" s="268"/>
    </row>
    <row r="133" spans="1:20" s="272" customFormat="1" ht="15.75">
      <c r="A133" s="270" t="s">
        <v>340</v>
      </c>
      <c r="B133" s="270"/>
      <c r="C133" s="270"/>
      <c r="D133" s="270"/>
      <c r="E133" s="270"/>
      <c r="F133" s="270"/>
      <c r="G133" s="270"/>
      <c r="H133" s="505">
        <v>0.2</v>
      </c>
      <c r="I133" s="505"/>
    </row>
    <row r="134" spans="1:20" s="261" customFormat="1" ht="14.25">
      <c r="A134" s="506" t="s">
        <v>341</v>
      </c>
      <c r="B134" s="507"/>
      <c r="C134" s="507"/>
      <c r="D134" s="507"/>
      <c r="E134" s="507"/>
      <c r="F134" s="507"/>
      <c r="G134" s="507"/>
      <c r="H134" s="507"/>
      <c r="I134" s="507"/>
    </row>
    <row r="135" spans="1:20" s="261" customFormat="1" ht="14.25">
      <c r="A135" s="268"/>
      <c r="B135" s="268"/>
      <c r="C135" s="268"/>
      <c r="D135" s="268"/>
      <c r="E135" s="268"/>
      <c r="F135" s="268"/>
      <c r="G135" s="268"/>
      <c r="H135" s="268"/>
      <c r="I135" s="268"/>
    </row>
    <row r="136" spans="1:20" s="264" customFormat="1" ht="16.5" thickBot="1">
      <c r="A136" s="503" t="s">
        <v>154</v>
      </c>
      <c r="B136" s="503"/>
      <c r="C136" s="503"/>
      <c r="D136" s="503"/>
      <c r="E136" s="503"/>
      <c r="F136" s="503"/>
      <c r="G136" s="503"/>
      <c r="H136" s="504">
        <f>SUM(H137)</f>
        <v>300</v>
      </c>
      <c r="I136" s="504"/>
    </row>
    <row r="137" spans="1:20" ht="15.75" thickTop="1">
      <c r="A137" s="520" t="s">
        <v>52</v>
      </c>
      <c r="B137" s="521"/>
      <c r="C137" s="521"/>
      <c r="D137" s="521"/>
      <c r="E137" s="521"/>
      <c r="F137" s="521"/>
      <c r="G137" s="266"/>
      <c r="H137" s="517">
        <v>300</v>
      </c>
      <c r="I137" s="517"/>
      <c r="K137" s="524" t="s">
        <v>48</v>
      </c>
      <c r="L137" s="524"/>
      <c r="M137" s="524"/>
      <c r="N137" s="524"/>
    </row>
    <row r="138" spans="1:20" s="277" customFormat="1" ht="14.25">
      <c r="A138" s="227" t="s">
        <v>44</v>
      </c>
      <c r="B138" s="227"/>
      <c r="C138" s="279"/>
      <c r="E138" s="280"/>
      <c r="F138" s="280"/>
      <c r="G138" s="280"/>
      <c r="H138" s="280"/>
      <c r="I138" s="281"/>
      <c r="K138" s="282"/>
      <c r="L138" s="282"/>
      <c r="M138" s="282"/>
      <c r="N138" s="282"/>
    </row>
    <row r="139" spans="1:20" s="277" customFormat="1" ht="14.25">
      <c r="A139" s="227" t="s">
        <v>45</v>
      </c>
      <c r="B139" s="227"/>
      <c r="C139" s="279"/>
      <c r="E139" s="280"/>
      <c r="F139" s="280"/>
      <c r="G139" s="280"/>
      <c r="H139" s="280"/>
      <c r="I139" s="281"/>
    </row>
    <row r="140" spans="1:20" s="277" customFormat="1" ht="14.25">
      <c r="A140" s="227" t="s">
        <v>46</v>
      </c>
      <c r="B140" s="227"/>
      <c r="C140" s="279"/>
      <c r="E140" s="280"/>
      <c r="F140" s="280"/>
      <c r="G140" s="280"/>
      <c r="H140" s="280"/>
      <c r="I140" s="281"/>
    </row>
    <row r="141" spans="1:20" s="277" customFormat="1" ht="14.25">
      <c r="A141" s="227" t="s">
        <v>47</v>
      </c>
      <c r="B141" s="227"/>
      <c r="C141" s="279"/>
      <c r="E141" s="280"/>
      <c r="F141" s="280"/>
      <c r="G141" s="280"/>
      <c r="H141" s="280"/>
      <c r="I141" s="281"/>
      <c r="T141" s="226"/>
    </row>
    <row r="142" spans="1:20" s="277" customFormat="1" ht="14.25">
      <c r="A142" s="227" t="s">
        <v>49</v>
      </c>
      <c r="B142" s="227"/>
      <c r="C142" s="279"/>
      <c r="E142" s="280"/>
      <c r="F142" s="280"/>
      <c r="G142" s="280"/>
      <c r="H142" s="280"/>
      <c r="I142" s="281"/>
    </row>
    <row r="143" spans="1:20" s="277" customFormat="1" ht="14.25">
      <c r="A143" s="525" t="s">
        <v>50</v>
      </c>
      <c r="B143" s="526"/>
      <c r="C143" s="526"/>
      <c r="D143" s="526"/>
      <c r="E143" s="526"/>
      <c r="F143" s="526"/>
      <c r="G143" s="526"/>
      <c r="H143" s="526"/>
      <c r="I143" s="526"/>
    </row>
    <row r="144" spans="1:20" s="277" customFormat="1" ht="14.25">
      <c r="A144" s="526"/>
      <c r="B144" s="526"/>
      <c r="C144" s="526"/>
      <c r="D144" s="526"/>
      <c r="E144" s="526"/>
      <c r="F144" s="526"/>
      <c r="G144" s="526"/>
      <c r="H144" s="526"/>
      <c r="I144" s="526"/>
    </row>
    <row r="145" spans="1:13" s="277" customFormat="1" ht="14.25">
      <c r="A145" s="227" t="s">
        <v>51</v>
      </c>
      <c r="B145" s="227"/>
      <c r="C145" s="279"/>
      <c r="E145" s="280"/>
      <c r="F145" s="280"/>
      <c r="G145" s="280"/>
      <c r="H145" s="280"/>
      <c r="I145" s="281"/>
    </row>
    <row r="147" spans="1:13" s="264" customFormat="1" ht="16.5" thickBot="1">
      <c r="A147" s="503" t="s">
        <v>155</v>
      </c>
      <c r="B147" s="503"/>
      <c r="C147" s="503"/>
      <c r="D147" s="503"/>
      <c r="E147" s="503"/>
      <c r="F147" s="503"/>
      <c r="G147" s="503"/>
      <c r="H147" s="504">
        <f>SUM(H148,H152)</f>
        <v>3060</v>
      </c>
      <c r="I147" s="504"/>
      <c r="K147" s="283">
        <f>SUM(K148,K152)</f>
        <v>3030</v>
      </c>
      <c r="L147" s="283">
        <f>SUM(L148,L152)</f>
        <v>23581</v>
      </c>
      <c r="M147" s="283">
        <f>SUM(M148,M152)</f>
        <v>22466</v>
      </c>
    </row>
    <row r="148" spans="1:13" ht="17.25" customHeight="1" thickTop="1">
      <c r="A148" s="520" t="s">
        <v>363</v>
      </c>
      <c r="B148" s="521"/>
      <c r="C148" s="521"/>
      <c r="D148" s="521"/>
      <c r="E148" s="521"/>
      <c r="F148" s="521"/>
      <c r="G148" s="266"/>
      <c r="H148" s="517">
        <v>3030</v>
      </c>
      <c r="I148" s="517"/>
      <c r="K148" s="226">
        <v>3000</v>
      </c>
      <c r="L148" s="226">
        <v>23551</v>
      </c>
      <c r="M148" s="226">
        <v>22414</v>
      </c>
    </row>
    <row r="149" spans="1:13" ht="17.25" customHeight="1">
      <c r="A149" s="527" t="s">
        <v>33</v>
      </c>
      <c r="B149" s="507"/>
      <c r="C149" s="507"/>
      <c r="D149" s="507"/>
      <c r="E149" s="507"/>
      <c r="F149" s="507"/>
      <c r="G149" s="507"/>
      <c r="H149" s="507"/>
      <c r="I149" s="507"/>
    </row>
    <row r="150" spans="1:13" ht="9.75" customHeight="1">
      <c r="A150" s="507"/>
      <c r="B150" s="507"/>
      <c r="C150" s="507"/>
      <c r="D150" s="507"/>
      <c r="E150" s="507"/>
      <c r="F150" s="507"/>
      <c r="G150" s="507"/>
      <c r="H150" s="507"/>
      <c r="I150" s="507"/>
    </row>
    <row r="151" spans="1:13" ht="8.25" customHeight="1"/>
    <row r="152" spans="1:13" ht="17.25" customHeight="1">
      <c r="A152" s="520" t="s">
        <v>364</v>
      </c>
      <c r="B152" s="521"/>
      <c r="C152" s="521"/>
      <c r="D152" s="521"/>
      <c r="E152" s="521"/>
      <c r="F152" s="521"/>
      <c r="G152" s="266"/>
      <c r="H152" s="517">
        <v>30</v>
      </c>
      <c r="I152" s="517"/>
      <c r="K152" s="226">
        <v>30</v>
      </c>
      <c r="L152" s="226">
        <v>30</v>
      </c>
      <c r="M152" s="226">
        <v>52</v>
      </c>
    </row>
    <row r="153" spans="1:13" ht="17.25" customHeight="1">
      <c r="A153" s="527" t="s">
        <v>140</v>
      </c>
      <c r="B153" s="507"/>
      <c r="C153" s="507"/>
      <c r="D153" s="507"/>
      <c r="E153" s="507"/>
      <c r="F153" s="507"/>
      <c r="G153" s="507"/>
      <c r="H153" s="507"/>
      <c r="I153" s="507"/>
    </row>
    <row r="154" spans="1:13" ht="14.25" customHeight="1">
      <c r="A154" s="507"/>
      <c r="B154" s="507"/>
      <c r="C154" s="507"/>
      <c r="D154" s="507"/>
      <c r="E154" s="507"/>
      <c r="F154" s="507"/>
      <c r="G154" s="507"/>
      <c r="H154" s="507"/>
      <c r="I154" s="507"/>
    </row>
    <row r="156" spans="1:13" s="264" customFormat="1" ht="31.5" customHeight="1" thickBot="1">
      <c r="A156" s="514" t="s">
        <v>376</v>
      </c>
      <c r="B156" s="514"/>
      <c r="C156" s="514"/>
      <c r="D156" s="514"/>
      <c r="E156" s="514"/>
      <c r="F156" s="514"/>
      <c r="G156" s="514"/>
      <c r="H156" s="515">
        <f>SUM(H157:I159)</f>
        <v>1179.5999999999999</v>
      </c>
      <c r="I156" s="515"/>
    </row>
    <row r="157" spans="1:13" s="285" customFormat="1" ht="15" thickTop="1">
      <c r="A157" s="278" t="s">
        <v>346</v>
      </c>
      <c r="B157" s="278"/>
      <c r="C157" s="284"/>
      <c r="E157" s="286"/>
      <c r="F157" s="286"/>
      <c r="G157" s="286"/>
      <c r="H157" s="512">
        <v>300</v>
      </c>
      <c r="I157" s="512"/>
    </row>
    <row r="158" spans="1:13" s="285" customFormat="1" ht="14.25">
      <c r="A158" s="278" t="s">
        <v>345</v>
      </c>
      <c r="B158" s="278"/>
      <c r="C158" s="284"/>
      <c r="E158" s="286"/>
      <c r="F158" s="286"/>
      <c r="G158" s="286"/>
      <c r="H158" s="516">
        <v>829.6</v>
      </c>
      <c r="I158" s="516"/>
    </row>
    <row r="159" spans="1:13" s="285" customFormat="1" ht="14.25">
      <c r="A159" s="278" t="s">
        <v>347</v>
      </c>
      <c r="B159" s="278"/>
      <c r="C159" s="284"/>
      <c r="E159" s="286"/>
      <c r="F159" s="286"/>
      <c r="G159" s="286"/>
      <c r="H159" s="512">
        <v>50</v>
      </c>
      <c r="I159" s="512"/>
    </row>
    <row r="161" spans="1:9" s="264" customFormat="1" ht="16.5" thickBot="1">
      <c r="A161" s="503" t="s">
        <v>342</v>
      </c>
      <c r="B161" s="503"/>
      <c r="C161" s="503"/>
      <c r="D161" s="503"/>
      <c r="E161" s="503"/>
      <c r="F161" s="503"/>
      <c r="G161" s="503"/>
      <c r="H161" s="504">
        <f>SUM(H162,H166)</f>
        <v>9150</v>
      </c>
      <c r="I161" s="504"/>
    </row>
    <row r="162" spans="1:9" ht="17.25" customHeight="1" thickTop="1">
      <c r="A162" s="520" t="s">
        <v>343</v>
      </c>
      <c r="B162" s="521"/>
      <c r="C162" s="521"/>
      <c r="D162" s="521"/>
      <c r="E162" s="521"/>
      <c r="F162" s="521"/>
      <c r="G162" s="266"/>
      <c r="H162" s="517">
        <f>SUM(H163)</f>
        <v>6200</v>
      </c>
      <c r="I162" s="517"/>
    </row>
    <row r="163" spans="1:9" s="285" customFormat="1" ht="14.25">
      <c r="A163" s="513" t="s">
        <v>379</v>
      </c>
      <c r="B163" s="510"/>
      <c r="C163" s="510"/>
      <c r="D163" s="510"/>
      <c r="E163" s="510"/>
      <c r="F163" s="510"/>
      <c r="G163" s="510"/>
      <c r="H163" s="512">
        <v>6200</v>
      </c>
      <c r="I163" s="512"/>
    </row>
    <row r="164" spans="1:9">
      <c r="A164" s="510"/>
      <c r="B164" s="510"/>
      <c r="C164" s="510"/>
      <c r="D164" s="510"/>
      <c r="E164" s="510"/>
      <c r="F164" s="510"/>
      <c r="G164" s="510"/>
    </row>
    <row r="165" spans="1:9" ht="6" customHeight="1"/>
    <row r="166" spans="1:9" ht="17.25" customHeight="1">
      <c r="A166" s="520" t="s">
        <v>344</v>
      </c>
      <c r="B166" s="521"/>
      <c r="C166" s="521"/>
      <c r="D166" s="521"/>
      <c r="E166" s="521"/>
      <c r="F166" s="521"/>
      <c r="G166" s="266"/>
      <c r="H166" s="517">
        <f>SUM(H167:I170)</f>
        <v>2950</v>
      </c>
      <c r="I166" s="517"/>
    </row>
    <row r="167" spans="1:9" s="285" customFormat="1" ht="14.25">
      <c r="A167" s="278" t="s">
        <v>375</v>
      </c>
      <c r="B167" s="278"/>
      <c r="C167" s="284"/>
      <c r="E167" s="286"/>
      <c r="F167" s="286"/>
      <c r="G167" s="286"/>
      <c r="H167" s="512">
        <v>250</v>
      </c>
      <c r="I167" s="512"/>
    </row>
    <row r="168" spans="1:9" s="285" customFormat="1" ht="27" customHeight="1">
      <c r="A168" s="513" t="s">
        <v>377</v>
      </c>
      <c r="B168" s="510"/>
      <c r="C168" s="510"/>
      <c r="D168" s="510"/>
      <c r="E168" s="510"/>
      <c r="F168" s="510"/>
      <c r="G168" s="510"/>
      <c r="H168" s="512">
        <v>1500</v>
      </c>
      <c r="I168" s="512"/>
    </row>
    <row r="169" spans="1:9" s="285" customFormat="1" ht="14.25">
      <c r="A169" s="513" t="s">
        <v>378</v>
      </c>
      <c r="B169" s="510"/>
      <c r="C169" s="510"/>
      <c r="D169" s="510"/>
      <c r="E169" s="510"/>
      <c r="F169" s="510"/>
      <c r="G169" s="510"/>
      <c r="H169" s="273"/>
      <c r="I169" s="273"/>
    </row>
    <row r="170" spans="1:9" s="285" customFormat="1" ht="14.25">
      <c r="A170" s="510"/>
      <c r="B170" s="510"/>
      <c r="C170" s="510"/>
      <c r="D170" s="510"/>
      <c r="E170" s="510"/>
      <c r="F170" s="510"/>
      <c r="G170" s="510"/>
      <c r="H170" s="512">
        <v>1200</v>
      </c>
      <c r="I170" s="512"/>
    </row>
    <row r="171" spans="1:9" s="285" customFormat="1" ht="12.75" customHeight="1">
      <c r="A171" s="287"/>
      <c r="B171" s="287"/>
      <c r="C171" s="284"/>
      <c r="E171" s="286"/>
      <c r="F171" s="286"/>
      <c r="G171" s="286"/>
      <c r="H171" s="286"/>
      <c r="I171" s="288"/>
    </row>
    <row r="172" spans="1:9" s="264" customFormat="1" ht="16.5" thickBot="1">
      <c r="A172" s="503" t="s">
        <v>56</v>
      </c>
      <c r="B172" s="503"/>
      <c r="C172" s="503"/>
      <c r="D172" s="503"/>
      <c r="E172" s="503"/>
      <c r="F172" s="503"/>
      <c r="G172" s="503"/>
      <c r="H172" s="504">
        <v>1800</v>
      </c>
      <c r="I172" s="504"/>
    </row>
    <row r="173" spans="1:9" ht="17.25" customHeight="1" thickTop="1">
      <c r="A173" s="520" t="s">
        <v>361</v>
      </c>
      <c r="B173" s="521"/>
      <c r="C173" s="521"/>
      <c r="D173" s="521"/>
      <c r="E173" s="521"/>
      <c r="F173" s="521"/>
      <c r="G173" s="266"/>
      <c r="H173" s="517"/>
      <c r="I173" s="517"/>
    </row>
    <row r="174" spans="1:9">
      <c r="A174" s="527" t="s">
        <v>57</v>
      </c>
      <c r="B174" s="507"/>
      <c r="C174" s="507"/>
      <c r="D174" s="507"/>
      <c r="E174" s="507"/>
      <c r="F174" s="507"/>
      <c r="G174" s="507"/>
      <c r="H174" s="507"/>
      <c r="I174" s="507"/>
    </row>
    <row r="176" spans="1:9" s="264" customFormat="1" ht="16.5" thickBot="1">
      <c r="A176" s="503" t="s">
        <v>58</v>
      </c>
      <c r="B176" s="503"/>
      <c r="C176" s="503"/>
      <c r="D176" s="503"/>
      <c r="E176" s="503"/>
      <c r="F176" s="503"/>
      <c r="G176" s="503"/>
      <c r="H176" s="504">
        <v>12000</v>
      </c>
      <c r="I176" s="504"/>
    </row>
    <row r="177" spans="1:10" ht="17.25" customHeight="1" thickTop="1">
      <c r="A177" s="520" t="s">
        <v>362</v>
      </c>
      <c r="B177" s="521"/>
      <c r="C177" s="521"/>
      <c r="D177" s="521"/>
      <c r="E177" s="521"/>
      <c r="F177" s="521"/>
      <c r="G177" s="266"/>
      <c r="H177" s="517"/>
      <c r="I177" s="517"/>
    </row>
    <row r="178" spans="1:10">
      <c r="A178" s="527" t="s">
        <v>59</v>
      </c>
      <c r="B178" s="507"/>
      <c r="C178" s="507"/>
      <c r="D178" s="507"/>
      <c r="E178" s="507"/>
      <c r="F178" s="507"/>
      <c r="G178" s="507"/>
      <c r="H178" s="507"/>
      <c r="I178" s="507"/>
    </row>
    <row r="180" spans="1:10" s="264" customFormat="1" ht="16.5" thickBot="1">
      <c r="A180" s="503" t="s">
        <v>60</v>
      </c>
      <c r="B180" s="503"/>
      <c r="C180" s="503"/>
      <c r="D180" s="503"/>
      <c r="E180" s="503"/>
      <c r="F180" s="503"/>
      <c r="G180" s="503"/>
      <c r="H180" s="515">
        <v>12000.2</v>
      </c>
      <c r="I180" s="515"/>
    </row>
    <row r="181" spans="1:10" ht="17.25" customHeight="1" thickTop="1">
      <c r="A181" s="520" t="s">
        <v>61</v>
      </c>
      <c r="B181" s="521"/>
      <c r="C181" s="521"/>
      <c r="D181" s="521"/>
      <c r="E181" s="521"/>
      <c r="F181" s="521"/>
      <c r="G181" s="266"/>
      <c r="H181" s="517"/>
      <c r="I181" s="517"/>
    </row>
    <row r="182" spans="1:10" ht="15.75" customHeight="1">
      <c r="A182" s="527" t="s">
        <v>62</v>
      </c>
      <c r="B182" s="507"/>
      <c r="C182" s="507"/>
      <c r="D182" s="507"/>
      <c r="E182" s="507"/>
      <c r="F182" s="507"/>
      <c r="G182" s="507"/>
      <c r="H182" s="507"/>
      <c r="I182" s="507"/>
    </row>
    <row r="183" spans="1:10" ht="15.75" customHeight="1">
      <c r="A183" s="289"/>
      <c r="B183" s="290"/>
      <c r="C183" s="290"/>
      <c r="D183" s="290"/>
      <c r="E183" s="290"/>
      <c r="F183" s="290"/>
      <c r="G183" s="290"/>
      <c r="H183" s="290"/>
      <c r="I183" s="290"/>
    </row>
    <row r="184" spans="1:10" s="264" customFormat="1" ht="16.5" thickBot="1">
      <c r="A184" s="503" t="s">
        <v>414</v>
      </c>
      <c r="B184" s="503"/>
      <c r="C184" s="503"/>
      <c r="D184" s="503"/>
      <c r="E184" s="503"/>
      <c r="F184" s="503"/>
      <c r="G184" s="503"/>
      <c r="H184" s="504">
        <v>161414</v>
      </c>
      <c r="I184" s="504"/>
      <c r="J184" s="438">
        <f>41142+97035+23237</f>
        <v>161414</v>
      </c>
    </row>
    <row r="185" spans="1:10" ht="13.5" thickTop="1">
      <c r="A185" s="508" t="s">
        <v>448</v>
      </c>
      <c r="B185" s="509"/>
      <c r="C185" s="509"/>
      <c r="D185" s="509"/>
      <c r="E185" s="509"/>
      <c r="F185" s="509"/>
      <c r="G185" s="509"/>
      <c r="H185" s="509"/>
      <c r="I185" s="509"/>
      <c r="J185" s="438"/>
    </row>
    <row r="186" spans="1:10" ht="47.25" customHeight="1">
      <c r="A186" s="510"/>
      <c r="B186" s="510"/>
      <c r="C186" s="510"/>
      <c r="D186" s="510"/>
      <c r="E186" s="510"/>
      <c r="F186" s="510"/>
      <c r="G186" s="510"/>
      <c r="H186" s="510"/>
      <c r="I186" s="510"/>
      <c r="J186" s="438"/>
    </row>
    <row r="187" spans="1:10">
      <c r="J187" s="438"/>
    </row>
    <row r="188" spans="1:10" s="264" customFormat="1" ht="16.5" thickBot="1">
      <c r="A188" s="503" t="s">
        <v>445</v>
      </c>
      <c r="B188" s="503"/>
      <c r="C188" s="503"/>
      <c r="D188" s="503"/>
      <c r="E188" s="503"/>
      <c r="F188" s="503"/>
      <c r="G188" s="503"/>
      <c r="H188" s="504">
        <v>238381</v>
      </c>
      <c r="I188" s="504"/>
      <c r="J188" s="438">
        <f>31207+207174</f>
        <v>238381</v>
      </c>
    </row>
    <row r="189" spans="1:10" ht="29.25" customHeight="1" thickTop="1">
      <c r="A189" s="508" t="s">
        <v>449</v>
      </c>
      <c r="B189" s="509"/>
      <c r="C189" s="509"/>
      <c r="D189" s="509"/>
      <c r="E189" s="509"/>
      <c r="F189" s="509"/>
      <c r="G189" s="509"/>
      <c r="H189" s="509"/>
      <c r="I189" s="509"/>
      <c r="J189" s="438"/>
    </row>
    <row r="190" spans="1:10">
      <c r="J190" s="438"/>
    </row>
    <row r="191" spans="1:10" s="264" customFormat="1" ht="16.5" thickBot="1">
      <c r="A191" s="503" t="s">
        <v>415</v>
      </c>
      <c r="B191" s="503"/>
      <c r="C191" s="503"/>
      <c r="D191" s="503"/>
      <c r="E191" s="503"/>
      <c r="F191" s="503"/>
      <c r="G191" s="503"/>
      <c r="H191" s="504">
        <v>398373</v>
      </c>
      <c r="I191" s="504"/>
      <c r="J191" s="438">
        <f>335207+63166</f>
        <v>398373</v>
      </c>
    </row>
    <row r="192" spans="1:10" ht="13.5" thickTop="1">
      <c r="A192" s="508" t="s">
        <v>450</v>
      </c>
      <c r="B192" s="509"/>
      <c r="C192" s="509"/>
      <c r="D192" s="509"/>
      <c r="E192" s="509"/>
      <c r="F192" s="509"/>
      <c r="G192" s="509"/>
      <c r="H192" s="509"/>
      <c r="I192" s="509"/>
    </row>
    <row r="193" spans="1:9" ht="17.25" customHeight="1">
      <c r="A193" s="510"/>
      <c r="B193" s="510"/>
      <c r="C193" s="510"/>
      <c r="D193" s="510"/>
      <c r="E193" s="510"/>
      <c r="F193" s="510"/>
      <c r="G193" s="510"/>
      <c r="H193" s="510"/>
      <c r="I193" s="510"/>
    </row>
    <row r="196" spans="1:9">
      <c r="H196" s="223">
        <f>H184+H188+H191</f>
        <v>798168</v>
      </c>
    </row>
  </sheetData>
  <mergeCells count="147">
    <mergeCell ref="A188:G188"/>
    <mergeCell ref="H188:I188"/>
    <mergeCell ref="A189:I189"/>
    <mergeCell ref="E78:F78"/>
    <mergeCell ref="A32:G32"/>
    <mergeCell ref="H32:I32"/>
    <mergeCell ref="A33:F33"/>
    <mergeCell ref="H33:I33"/>
    <mergeCell ref="A34:I34"/>
    <mergeCell ref="A173:F173"/>
    <mergeCell ref="A166:F166"/>
    <mergeCell ref="A182:I182"/>
    <mergeCell ref="A178:I178"/>
    <mergeCell ref="A174:I174"/>
    <mergeCell ref="H181:I181"/>
    <mergeCell ref="H161:I161"/>
    <mergeCell ref="A162:F162"/>
    <mergeCell ref="H162:I162"/>
    <mergeCell ref="A177:F177"/>
    <mergeCell ref="H177:I177"/>
    <mergeCell ref="A176:G176"/>
    <mergeCell ref="H173:I173"/>
    <mergeCell ref="H167:I167"/>
    <mergeCell ref="H168:I168"/>
    <mergeCell ref="A181:F181"/>
    <mergeCell ref="A180:G180"/>
    <mergeCell ref="E81:F81"/>
    <mergeCell ref="A92:F92"/>
    <mergeCell ref="E85:F85"/>
    <mergeCell ref="H98:I98"/>
    <mergeCell ref="H99:I99"/>
    <mergeCell ref="A91:G91"/>
    <mergeCell ref="A97:G97"/>
    <mergeCell ref="H97:I97"/>
    <mergeCell ref="E82:F82"/>
    <mergeCell ref="H91:I91"/>
    <mergeCell ref="A99:G99"/>
    <mergeCell ref="A98:F98"/>
    <mergeCell ref="E89:F89"/>
    <mergeCell ref="A93:I95"/>
    <mergeCell ref="A130:F130"/>
    <mergeCell ref="H130:I130"/>
    <mergeCell ref="H136:I136"/>
    <mergeCell ref="H123:I123"/>
    <mergeCell ref="A111:F111"/>
    <mergeCell ref="H127:I127"/>
    <mergeCell ref="H125:I125"/>
    <mergeCell ref="A101:F101"/>
    <mergeCell ref="A1:D1"/>
    <mergeCell ref="A30:D30"/>
    <mergeCell ref="A36:G36"/>
    <mergeCell ref="A49:D49"/>
    <mergeCell ref="A42:I43"/>
    <mergeCell ref="A41:F41"/>
    <mergeCell ref="H41:I41"/>
    <mergeCell ref="H36:I36"/>
    <mergeCell ref="A37:F37"/>
    <mergeCell ref="A38:I38"/>
    <mergeCell ref="H37:I37"/>
    <mergeCell ref="A45:F45"/>
    <mergeCell ref="H45:I45"/>
    <mergeCell ref="A40:G40"/>
    <mergeCell ref="H40:I40"/>
    <mergeCell ref="L47:O47"/>
    <mergeCell ref="A48:D48"/>
    <mergeCell ref="A50:F50"/>
    <mergeCell ref="E80:F80"/>
    <mergeCell ref="A52:F52"/>
    <mergeCell ref="H52:I52"/>
    <mergeCell ref="A53:I53"/>
    <mergeCell ref="A59:F59"/>
    <mergeCell ref="A75:G75"/>
    <mergeCell ref="H75:I75"/>
    <mergeCell ref="A60:I60"/>
    <mergeCell ref="H59:I59"/>
    <mergeCell ref="A46:I47"/>
    <mergeCell ref="E79:F79"/>
    <mergeCell ref="H63:I63"/>
    <mergeCell ref="A72:I73"/>
    <mergeCell ref="H70:I70"/>
    <mergeCell ref="E77:F77"/>
    <mergeCell ref="A55:F55"/>
    <mergeCell ref="H55:I55"/>
    <mergeCell ref="A70:G70"/>
    <mergeCell ref="A56:I57"/>
    <mergeCell ref="A63:F63"/>
    <mergeCell ref="A64:I68"/>
    <mergeCell ref="K137:N137"/>
    <mergeCell ref="A143:I144"/>
    <mergeCell ref="A172:G172"/>
    <mergeCell ref="H172:I172"/>
    <mergeCell ref="A149:I150"/>
    <mergeCell ref="A148:F148"/>
    <mergeCell ref="H137:I137"/>
    <mergeCell ref="H148:I148"/>
    <mergeCell ref="A152:F152"/>
    <mergeCell ref="A161:G161"/>
    <mergeCell ref="A147:G147"/>
    <mergeCell ref="H147:I147"/>
    <mergeCell ref="A137:F137"/>
    <mergeCell ref="A153:I154"/>
    <mergeCell ref="H152:I152"/>
    <mergeCell ref="A169:G170"/>
    <mergeCell ref="H101:I101"/>
    <mergeCell ref="H104:I104"/>
    <mergeCell ref="A106:I106"/>
    <mergeCell ref="H126:I126"/>
    <mergeCell ref="H111:I111"/>
    <mergeCell ref="A112:I112"/>
    <mergeCell ref="H124:I124"/>
    <mergeCell ref="A102:I102"/>
    <mergeCell ref="A107:I108"/>
    <mergeCell ref="A104:G104"/>
    <mergeCell ref="A122:F122"/>
    <mergeCell ref="A109:I109"/>
    <mergeCell ref="A117:F117"/>
    <mergeCell ref="H122:I122"/>
    <mergeCell ref="H117:I117"/>
    <mergeCell ref="A118:I120"/>
    <mergeCell ref="A113:I114"/>
    <mergeCell ref="A115:H115"/>
    <mergeCell ref="A105:F105"/>
    <mergeCell ref="H105:I105"/>
    <mergeCell ref="A191:G191"/>
    <mergeCell ref="H191:I191"/>
    <mergeCell ref="H133:I133"/>
    <mergeCell ref="A134:I134"/>
    <mergeCell ref="A192:I193"/>
    <mergeCell ref="A184:G184"/>
    <mergeCell ref="H184:I184"/>
    <mergeCell ref="A185:I186"/>
    <mergeCell ref="H129:I129"/>
    <mergeCell ref="H170:I170"/>
    <mergeCell ref="H163:I163"/>
    <mergeCell ref="A163:G164"/>
    <mergeCell ref="A168:G168"/>
    <mergeCell ref="A156:G156"/>
    <mergeCell ref="H156:I156"/>
    <mergeCell ref="H157:I157"/>
    <mergeCell ref="H158:I158"/>
    <mergeCell ref="H159:I159"/>
    <mergeCell ref="H166:I166"/>
    <mergeCell ref="A131:I131"/>
    <mergeCell ref="A136:G136"/>
    <mergeCell ref="H180:I180"/>
    <mergeCell ref="H176:I176"/>
    <mergeCell ref="A129:G129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70" firstPageNumber="15" orientation="portrait" useFirstPageNumber="1" r:id="rId1"/>
  <headerFooter alignWithMargins="0">
    <oddFooter>&amp;L&amp;"Arial,Kurzíva"Zastupitelstvo Olomouckého kraje 16-12-2011
6. - Rozpočet Olomouckého kraje 2012 - návrh rozpočtu
Příloha č. 2: Příjmy Olomouckého kraje &amp;R&amp;"Arial,Kurzíva"Strana &amp;P (celkem 167)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 enableFormatConditionsCalculation="0">
    <tabColor rgb="FF00B0F0"/>
  </sheetPr>
  <dimension ref="A1:K253"/>
  <sheetViews>
    <sheetView showGridLines="0" view="pageBreakPreview" topLeftCell="A130" zoomScaleNormal="100" zoomScaleSheetLayoutView="100" workbookViewId="0">
      <selection activeCell="L143" sqref="L143"/>
    </sheetView>
  </sheetViews>
  <sheetFormatPr defaultRowHeight="12.75"/>
  <cols>
    <col min="1" max="1" width="5.140625" style="44" customWidth="1"/>
    <col min="2" max="2" width="7.140625" style="44" customWidth="1"/>
    <col min="3" max="3" width="3.85546875" style="45" customWidth="1"/>
    <col min="4" max="4" width="48.28515625" style="45" customWidth="1"/>
    <col min="5" max="5" width="13.7109375" style="45" customWidth="1"/>
    <col min="6" max="6" width="28.28515625" style="39" customWidth="1"/>
    <col min="7" max="7" width="11" style="46" customWidth="1"/>
    <col min="8" max="8" width="0" style="39" hidden="1" customWidth="1"/>
    <col min="9" max="256" width="9.140625" style="39"/>
    <col min="257" max="257" width="5.140625" style="39" customWidth="1"/>
    <col min="258" max="258" width="7.140625" style="39" customWidth="1"/>
    <col min="259" max="259" width="3.85546875" style="39" customWidth="1"/>
    <col min="260" max="260" width="48.28515625" style="39" customWidth="1"/>
    <col min="261" max="261" width="13.7109375" style="39" customWidth="1"/>
    <col min="262" max="262" width="28.28515625" style="39" customWidth="1"/>
    <col min="263" max="263" width="11" style="39" customWidth="1"/>
    <col min="264" max="264" width="0" style="39" hidden="1" customWidth="1"/>
    <col min="265" max="512" width="9.140625" style="39"/>
    <col min="513" max="513" width="5.140625" style="39" customWidth="1"/>
    <col min="514" max="514" width="7.140625" style="39" customWidth="1"/>
    <col min="515" max="515" width="3.85546875" style="39" customWidth="1"/>
    <col min="516" max="516" width="48.28515625" style="39" customWidth="1"/>
    <col min="517" max="517" width="13.7109375" style="39" customWidth="1"/>
    <col min="518" max="518" width="28.28515625" style="39" customWidth="1"/>
    <col min="519" max="519" width="11" style="39" customWidth="1"/>
    <col min="520" max="520" width="0" style="39" hidden="1" customWidth="1"/>
    <col min="521" max="768" width="9.140625" style="39"/>
    <col min="769" max="769" width="5.140625" style="39" customWidth="1"/>
    <col min="770" max="770" width="7.140625" style="39" customWidth="1"/>
    <col min="771" max="771" width="3.85546875" style="39" customWidth="1"/>
    <col min="772" max="772" width="48.28515625" style="39" customWidth="1"/>
    <col min="773" max="773" width="13.7109375" style="39" customWidth="1"/>
    <col min="774" max="774" width="28.28515625" style="39" customWidth="1"/>
    <col min="775" max="775" width="11" style="39" customWidth="1"/>
    <col min="776" max="776" width="0" style="39" hidden="1" customWidth="1"/>
    <col min="777" max="1024" width="9.140625" style="39"/>
    <col min="1025" max="1025" width="5.140625" style="39" customWidth="1"/>
    <col min="1026" max="1026" width="7.140625" style="39" customWidth="1"/>
    <col min="1027" max="1027" width="3.85546875" style="39" customWidth="1"/>
    <col min="1028" max="1028" width="48.28515625" style="39" customWidth="1"/>
    <col min="1029" max="1029" width="13.7109375" style="39" customWidth="1"/>
    <col min="1030" max="1030" width="28.28515625" style="39" customWidth="1"/>
    <col min="1031" max="1031" width="11" style="39" customWidth="1"/>
    <col min="1032" max="1032" width="0" style="39" hidden="1" customWidth="1"/>
    <col min="1033" max="1280" width="9.140625" style="39"/>
    <col min="1281" max="1281" width="5.140625" style="39" customWidth="1"/>
    <col min="1282" max="1282" width="7.140625" style="39" customWidth="1"/>
    <col min="1283" max="1283" width="3.85546875" style="39" customWidth="1"/>
    <col min="1284" max="1284" width="48.28515625" style="39" customWidth="1"/>
    <col min="1285" max="1285" width="13.7109375" style="39" customWidth="1"/>
    <col min="1286" max="1286" width="28.28515625" style="39" customWidth="1"/>
    <col min="1287" max="1287" width="11" style="39" customWidth="1"/>
    <col min="1288" max="1288" width="0" style="39" hidden="1" customWidth="1"/>
    <col min="1289" max="1536" width="9.140625" style="39"/>
    <col min="1537" max="1537" width="5.140625" style="39" customWidth="1"/>
    <col min="1538" max="1538" width="7.140625" style="39" customWidth="1"/>
    <col min="1539" max="1539" width="3.85546875" style="39" customWidth="1"/>
    <col min="1540" max="1540" width="48.28515625" style="39" customWidth="1"/>
    <col min="1541" max="1541" width="13.7109375" style="39" customWidth="1"/>
    <col min="1542" max="1542" width="28.28515625" style="39" customWidth="1"/>
    <col min="1543" max="1543" width="11" style="39" customWidth="1"/>
    <col min="1544" max="1544" width="0" style="39" hidden="1" customWidth="1"/>
    <col min="1545" max="1792" width="9.140625" style="39"/>
    <col min="1793" max="1793" width="5.140625" style="39" customWidth="1"/>
    <col min="1794" max="1794" width="7.140625" style="39" customWidth="1"/>
    <col min="1795" max="1795" width="3.85546875" style="39" customWidth="1"/>
    <col min="1796" max="1796" width="48.28515625" style="39" customWidth="1"/>
    <col min="1797" max="1797" width="13.7109375" style="39" customWidth="1"/>
    <col min="1798" max="1798" width="28.28515625" style="39" customWidth="1"/>
    <col min="1799" max="1799" width="11" style="39" customWidth="1"/>
    <col min="1800" max="1800" width="0" style="39" hidden="1" customWidth="1"/>
    <col min="1801" max="2048" width="9.140625" style="39"/>
    <col min="2049" max="2049" width="5.140625" style="39" customWidth="1"/>
    <col min="2050" max="2050" width="7.140625" style="39" customWidth="1"/>
    <col min="2051" max="2051" width="3.85546875" style="39" customWidth="1"/>
    <col min="2052" max="2052" width="48.28515625" style="39" customWidth="1"/>
    <col min="2053" max="2053" width="13.7109375" style="39" customWidth="1"/>
    <col min="2054" max="2054" width="28.28515625" style="39" customWidth="1"/>
    <col min="2055" max="2055" width="11" style="39" customWidth="1"/>
    <col min="2056" max="2056" width="0" style="39" hidden="1" customWidth="1"/>
    <col min="2057" max="2304" width="9.140625" style="39"/>
    <col min="2305" max="2305" width="5.140625" style="39" customWidth="1"/>
    <col min="2306" max="2306" width="7.140625" style="39" customWidth="1"/>
    <col min="2307" max="2307" width="3.85546875" style="39" customWidth="1"/>
    <col min="2308" max="2308" width="48.28515625" style="39" customWidth="1"/>
    <col min="2309" max="2309" width="13.7109375" style="39" customWidth="1"/>
    <col min="2310" max="2310" width="28.28515625" style="39" customWidth="1"/>
    <col min="2311" max="2311" width="11" style="39" customWidth="1"/>
    <col min="2312" max="2312" width="0" style="39" hidden="1" customWidth="1"/>
    <col min="2313" max="2560" width="9.140625" style="39"/>
    <col min="2561" max="2561" width="5.140625" style="39" customWidth="1"/>
    <col min="2562" max="2562" width="7.140625" style="39" customWidth="1"/>
    <col min="2563" max="2563" width="3.85546875" style="39" customWidth="1"/>
    <col min="2564" max="2564" width="48.28515625" style="39" customWidth="1"/>
    <col min="2565" max="2565" width="13.7109375" style="39" customWidth="1"/>
    <col min="2566" max="2566" width="28.28515625" style="39" customWidth="1"/>
    <col min="2567" max="2567" width="11" style="39" customWidth="1"/>
    <col min="2568" max="2568" width="0" style="39" hidden="1" customWidth="1"/>
    <col min="2569" max="2816" width="9.140625" style="39"/>
    <col min="2817" max="2817" width="5.140625" style="39" customWidth="1"/>
    <col min="2818" max="2818" width="7.140625" style="39" customWidth="1"/>
    <col min="2819" max="2819" width="3.85546875" style="39" customWidth="1"/>
    <col min="2820" max="2820" width="48.28515625" style="39" customWidth="1"/>
    <col min="2821" max="2821" width="13.7109375" style="39" customWidth="1"/>
    <col min="2822" max="2822" width="28.28515625" style="39" customWidth="1"/>
    <col min="2823" max="2823" width="11" style="39" customWidth="1"/>
    <col min="2824" max="2824" width="0" style="39" hidden="1" customWidth="1"/>
    <col min="2825" max="3072" width="9.140625" style="39"/>
    <col min="3073" max="3073" width="5.140625" style="39" customWidth="1"/>
    <col min="3074" max="3074" width="7.140625" style="39" customWidth="1"/>
    <col min="3075" max="3075" width="3.85546875" style="39" customWidth="1"/>
    <col min="3076" max="3076" width="48.28515625" style="39" customWidth="1"/>
    <col min="3077" max="3077" width="13.7109375" style="39" customWidth="1"/>
    <col min="3078" max="3078" width="28.28515625" style="39" customWidth="1"/>
    <col min="3079" max="3079" width="11" style="39" customWidth="1"/>
    <col min="3080" max="3080" width="0" style="39" hidden="1" customWidth="1"/>
    <col min="3081" max="3328" width="9.140625" style="39"/>
    <col min="3329" max="3329" width="5.140625" style="39" customWidth="1"/>
    <col min="3330" max="3330" width="7.140625" style="39" customWidth="1"/>
    <col min="3331" max="3331" width="3.85546875" style="39" customWidth="1"/>
    <col min="3332" max="3332" width="48.28515625" style="39" customWidth="1"/>
    <col min="3333" max="3333" width="13.7109375" style="39" customWidth="1"/>
    <col min="3334" max="3334" width="28.28515625" style="39" customWidth="1"/>
    <col min="3335" max="3335" width="11" style="39" customWidth="1"/>
    <col min="3336" max="3336" width="0" style="39" hidden="1" customWidth="1"/>
    <col min="3337" max="3584" width="9.140625" style="39"/>
    <col min="3585" max="3585" width="5.140625" style="39" customWidth="1"/>
    <col min="3586" max="3586" width="7.140625" style="39" customWidth="1"/>
    <col min="3587" max="3587" width="3.85546875" style="39" customWidth="1"/>
    <col min="3588" max="3588" width="48.28515625" style="39" customWidth="1"/>
    <col min="3589" max="3589" width="13.7109375" style="39" customWidth="1"/>
    <col min="3590" max="3590" width="28.28515625" style="39" customWidth="1"/>
    <col min="3591" max="3591" width="11" style="39" customWidth="1"/>
    <col min="3592" max="3592" width="0" style="39" hidden="1" customWidth="1"/>
    <col min="3593" max="3840" width="9.140625" style="39"/>
    <col min="3841" max="3841" width="5.140625" style="39" customWidth="1"/>
    <col min="3842" max="3842" width="7.140625" style="39" customWidth="1"/>
    <col min="3843" max="3843" width="3.85546875" style="39" customWidth="1"/>
    <col min="3844" max="3844" width="48.28515625" style="39" customWidth="1"/>
    <col min="3845" max="3845" width="13.7109375" style="39" customWidth="1"/>
    <col min="3846" max="3846" width="28.28515625" style="39" customWidth="1"/>
    <col min="3847" max="3847" width="11" style="39" customWidth="1"/>
    <col min="3848" max="3848" width="0" style="39" hidden="1" customWidth="1"/>
    <col min="3849" max="4096" width="9.140625" style="39"/>
    <col min="4097" max="4097" width="5.140625" style="39" customWidth="1"/>
    <col min="4098" max="4098" width="7.140625" style="39" customWidth="1"/>
    <col min="4099" max="4099" width="3.85546875" style="39" customWidth="1"/>
    <col min="4100" max="4100" width="48.28515625" style="39" customWidth="1"/>
    <col min="4101" max="4101" width="13.7109375" style="39" customWidth="1"/>
    <col min="4102" max="4102" width="28.28515625" style="39" customWidth="1"/>
    <col min="4103" max="4103" width="11" style="39" customWidth="1"/>
    <col min="4104" max="4104" width="0" style="39" hidden="1" customWidth="1"/>
    <col min="4105" max="4352" width="9.140625" style="39"/>
    <col min="4353" max="4353" width="5.140625" style="39" customWidth="1"/>
    <col min="4354" max="4354" width="7.140625" style="39" customWidth="1"/>
    <col min="4355" max="4355" width="3.85546875" style="39" customWidth="1"/>
    <col min="4356" max="4356" width="48.28515625" style="39" customWidth="1"/>
    <col min="4357" max="4357" width="13.7109375" style="39" customWidth="1"/>
    <col min="4358" max="4358" width="28.28515625" style="39" customWidth="1"/>
    <col min="4359" max="4359" width="11" style="39" customWidth="1"/>
    <col min="4360" max="4360" width="0" style="39" hidden="1" customWidth="1"/>
    <col min="4361" max="4608" width="9.140625" style="39"/>
    <col min="4609" max="4609" width="5.140625" style="39" customWidth="1"/>
    <col min="4610" max="4610" width="7.140625" style="39" customWidth="1"/>
    <col min="4611" max="4611" width="3.85546875" style="39" customWidth="1"/>
    <col min="4612" max="4612" width="48.28515625" style="39" customWidth="1"/>
    <col min="4613" max="4613" width="13.7109375" style="39" customWidth="1"/>
    <col min="4614" max="4614" width="28.28515625" style="39" customWidth="1"/>
    <col min="4615" max="4615" width="11" style="39" customWidth="1"/>
    <col min="4616" max="4616" width="0" style="39" hidden="1" customWidth="1"/>
    <col min="4617" max="4864" width="9.140625" style="39"/>
    <col min="4865" max="4865" width="5.140625" style="39" customWidth="1"/>
    <col min="4866" max="4866" width="7.140625" style="39" customWidth="1"/>
    <col min="4867" max="4867" width="3.85546875" style="39" customWidth="1"/>
    <col min="4868" max="4868" width="48.28515625" style="39" customWidth="1"/>
    <col min="4869" max="4869" width="13.7109375" style="39" customWidth="1"/>
    <col min="4870" max="4870" width="28.28515625" style="39" customWidth="1"/>
    <col min="4871" max="4871" width="11" style="39" customWidth="1"/>
    <col min="4872" max="4872" width="0" style="39" hidden="1" customWidth="1"/>
    <col min="4873" max="5120" width="9.140625" style="39"/>
    <col min="5121" max="5121" width="5.140625" style="39" customWidth="1"/>
    <col min="5122" max="5122" width="7.140625" style="39" customWidth="1"/>
    <col min="5123" max="5123" width="3.85546875" style="39" customWidth="1"/>
    <col min="5124" max="5124" width="48.28515625" style="39" customWidth="1"/>
    <col min="5125" max="5125" width="13.7109375" style="39" customWidth="1"/>
    <col min="5126" max="5126" width="28.28515625" style="39" customWidth="1"/>
    <col min="5127" max="5127" width="11" style="39" customWidth="1"/>
    <col min="5128" max="5128" width="0" style="39" hidden="1" customWidth="1"/>
    <col min="5129" max="5376" width="9.140625" style="39"/>
    <col min="5377" max="5377" width="5.140625" style="39" customWidth="1"/>
    <col min="5378" max="5378" width="7.140625" style="39" customWidth="1"/>
    <col min="5379" max="5379" width="3.85546875" style="39" customWidth="1"/>
    <col min="5380" max="5380" width="48.28515625" style="39" customWidth="1"/>
    <col min="5381" max="5381" width="13.7109375" style="39" customWidth="1"/>
    <col min="5382" max="5382" width="28.28515625" style="39" customWidth="1"/>
    <col min="5383" max="5383" width="11" style="39" customWidth="1"/>
    <col min="5384" max="5384" width="0" style="39" hidden="1" customWidth="1"/>
    <col min="5385" max="5632" width="9.140625" style="39"/>
    <col min="5633" max="5633" width="5.140625" style="39" customWidth="1"/>
    <col min="5634" max="5634" width="7.140625" style="39" customWidth="1"/>
    <col min="5635" max="5635" width="3.85546875" style="39" customWidth="1"/>
    <col min="5636" max="5636" width="48.28515625" style="39" customWidth="1"/>
    <col min="5637" max="5637" width="13.7109375" style="39" customWidth="1"/>
    <col min="5638" max="5638" width="28.28515625" style="39" customWidth="1"/>
    <col min="5639" max="5639" width="11" style="39" customWidth="1"/>
    <col min="5640" max="5640" width="0" style="39" hidden="1" customWidth="1"/>
    <col min="5641" max="5888" width="9.140625" style="39"/>
    <col min="5889" max="5889" width="5.140625" style="39" customWidth="1"/>
    <col min="5890" max="5890" width="7.140625" style="39" customWidth="1"/>
    <col min="5891" max="5891" width="3.85546875" style="39" customWidth="1"/>
    <col min="5892" max="5892" width="48.28515625" style="39" customWidth="1"/>
    <col min="5893" max="5893" width="13.7109375" style="39" customWidth="1"/>
    <col min="5894" max="5894" width="28.28515625" style="39" customWidth="1"/>
    <col min="5895" max="5895" width="11" style="39" customWidth="1"/>
    <col min="5896" max="5896" width="0" style="39" hidden="1" customWidth="1"/>
    <col min="5897" max="6144" width="9.140625" style="39"/>
    <col min="6145" max="6145" width="5.140625" style="39" customWidth="1"/>
    <col min="6146" max="6146" width="7.140625" style="39" customWidth="1"/>
    <col min="6147" max="6147" width="3.85546875" style="39" customWidth="1"/>
    <col min="6148" max="6148" width="48.28515625" style="39" customWidth="1"/>
    <col min="6149" max="6149" width="13.7109375" style="39" customWidth="1"/>
    <col min="6150" max="6150" width="28.28515625" style="39" customWidth="1"/>
    <col min="6151" max="6151" width="11" style="39" customWidth="1"/>
    <col min="6152" max="6152" width="0" style="39" hidden="1" customWidth="1"/>
    <col min="6153" max="6400" width="9.140625" style="39"/>
    <col min="6401" max="6401" width="5.140625" style="39" customWidth="1"/>
    <col min="6402" max="6402" width="7.140625" style="39" customWidth="1"/>
    <col min="6403" max="6403" width="3.85546875" style="39" customWidth="1"/>
    <col min="6404" max="6404" width="48.28515625" style="39" customWidth="1"/>
    <col min="6405" max="6405" width="13.7109375" style="39" customWidth="1"/>
    <col min="6406" max="6406" width="28.28515625" style="39" customWidth="1"/>
    <col min="6407" max="6407" width="11" style="39" customWidth="1"/>
    <col min="6408" max="6408" width="0" style="39" hidden="1" customWidth="1"/>
    <col min="6409" max="6656" width="9.140625" style="39"/>
    <col min="6657" max="6657" width="5.140625" style="39" customWidth="1"/>
    <col min="6658" max="6658" width="7.140625" style="39" customWidth="1"/>
    <col min="6659" max="6659" width="3.85546875" style="39" customWidth="1"/>
    <col min="6660" max="6660" width="48.28515625" style="39" customWidth="1"/>
    <col min="6661" max="6661" width="13.7109375" style="39" customWidth="1"/>
    <col min="6662" max="6662" width="28.28515625" style="39" customWidth="1"/>
    <col min="6663" max="6663" width="11" style="39" customWidth="1"/>
    <col min="6664" max="6664" width="0" style="39" hidden="1" customWidth="1"/>
    <col min="6665" max="6912" width="9.140625" style="39"/>
    <col min="6913" max="6913" width="5.140625" style="39" customWidth="1"/>
    <col min="6914" max="6914" width="7.140625" style="39" customWidth="1"/>
    <col min="6915" max="6915" width="3.85546875" style="39" customWidth="1"/>
    <col min="6916" max="6916" width="48.28515625" style="39" customWidth="1"/>
    <col min="6917" max="6917" width="13.7109375" style="39" customWidth="1"/>
    <col min="6918" max="6918" width="28.28515625" style="39" customWidth="1"/>
    <col min="6919" max="6919" width="11" style="39" customWidth="1"/>
    <col min="6920" max="6920" width="0" style="39" hidden="1" customWidth="1"/>
    <col min="6921" max="7168" width="9.140625" style="39"/>
    <col min="7169" max="7169" width="5.140625" style="39" customWidth="1"/>
    <col min="7170" max="7170" width="7.140625" style="39" customWidth="1"/>
    <col min="7171" max="7171" width="3.85546875" style="39" customWidth="1"/>
    <col min="7172" max="7172" width="48.28515625" style="39" customWidth="1"/>
    <col min="7173" max="7173" width="13.7109375" style="39" customWidth="1"/>
    <col min="7174" max="7174" width="28.28515625" style="39" customWidth="1"/>
    <col min="7175" max="7175" width="11" style="39" customWidth="1"/>
    <col min="7176" max="7176" width="0" style="39" hidden="1" customWidth="1"/>
    <col min="7177" max="7424" width="9.140625" style="39"/>
    <col min="7425" max="7425" width="5.140625" style="39" customWidth="1"/>
    <col min="7426" max="7426" width="7.140625" style="39" customWidth="1"/>
    <col min="7427" max="7427" width="3.85546875" style="39" customWidth="1"/>
    <col min="7428" max="7428" width="48.28515625" style="39" customWidth="1"/>
    <col min="7429" max="7429" width="13.7109375" style="39" customWidth="1"/>
    <col min="7430" max="7430" width="28.28515625" style="39" customWidth="1"/>
    <col min="7431" max="7431" width="11" style="39" customWidth="1"/>
    <col min="7432" max="7432" width="0" style="39" hidden="1" customWidth="1"/>
    <col min="7433" max="7680" width="9.140625" style="39"/>
    <col min="7681" max="7681" width="5.140625" style="39" customWidth="1"/>
    <col min="7682" max="7682" width="7.140625" style="39" customWidth="1"/>
    <col min="7683" max="7683" width="3.85546875" style="39" customWidth="1"/>
    <col min="7684" max="7684" width="48.28515625" style="39" customWidth="1"/>
    <col min="7685" max="7685" width="13.7109375" style="39" customWidth="1"/>
    <col min="7686" max="7686" width="28.28515625" style="39" customWidth="1"/>
    <col min="7687" max="7687" width="11" style="39" customWidth="1"/>
    <col min="7688" max="7688" width="0" style="39" hidden="1" customWidth="1"/>
    <col min="7689" max="7936" width="9.140625" style="39"/>
    <col min="7937" max="7937" width="5.140625" style="39" customWidth="1"/>
    <col min="7938" max="7938" width="7.140625" style="39" customWidth="1"/>
    <col min="7939" max="7939" width="3.85546875" style="39" customWidth="1"/>
    <col min="7940" max="7940" width="48.28515625" style="39" customWidth="1"/>
    <col min="7941" max="7941" width="13.7109375" style="39" customWidth="1"/>
    <col min="7942" max="7942" width="28.28515625" style="39" customWidth="1"/>
    <col min="7943" max="7943" width="11" style="39" customWidth="1"/>
    <col min="7944" max="7944" width="0" style="39" hidden="1" customWidth="1"/>
    <col min="7945" max="8192" width="9.140625" style="39"/>
    <col min="8193" max="8193" width="5.140625" style="39" customWidth="1"/>
    <col min="8194" max="8194" width="7.140625" style="39" customWidth="1"/>
    <col min="8195" max="8195" width="3.85546875" style="39" customWidth="1"/>
    <col min="8196" max="8196" width="48.28515625" style="39" customWidth="1"/>
    <col min="8197" max="8197" width="13.7109375" style="39" customWidth="1"/>
    <col min="8198" max="8198" width="28.28515625" style="39" customWidth="1"/>
    <col min="8199" max="8199" width="11" style="39" customWidth="1"/>
    <col min="8200" max="8200" width="0" style="39" hidden="1" customWidth="1"/>
    <col min="8201" max="8448" width="9.140625" style="39"/>
    <col min="8449" max="8449" width="5.140625" style="39" customWidth="1"/>
    <col min="8450" max="8450" width="7.140625" style="39" customWidth="1"/>
    <col min="8451" max="8451" width="3.85546875" style="39" customWidth="1"/>
    <col min="8452" max="8452" width="48.28515625" style="39" customWidth="1"/>
    <col min="8453" max="8453" width="13.7109375" style="39" customWidth="1"/>
    <col min="8454" max="8454" width="28.28515625" style="39" customWidth="1"/>
    <col min="8455" max="8455" width="11" style="39" customWidth="1"/>
    <col min="8456" max="8456" width="0" style="39" hidden="1" customWidth="1"/>
    <col min="8457" max="8704" width="9.140625" style="39"/>
    <col min="8705" max="8705" width="5.140625" style="39" customWidth="1"/>
    <col min="8706" max="8706" width="7.140625" style="39" customWidth="1"/>
    <col min="8707" max="8707" width="3.85546875" style="39" customWidth="1"/>
    <col min="8708" max="8708" width="48.28515625" style="39" customWidth="1"/>
    <col min="8709" max="8709" width="13.7109375" style="39" customWidth="1"/>
    <col min="8710" max="8710" width="28.28515625" style="39" customWidth="1"/>
    <col min="8711" max="8711" width="11" style="39" customWidth="1"/>
    <col min="8712" max="8712" width="0" style="39" hidden="1" customWidth="1"/>
    <col min="8713" max="8960" width="9.140625" style="39"/>
    <col min="8961" max="8961" width="5.140625" style="39" customWidth="1"/>
    <col min="8962" max="8962" width="7.140625" style="39" customWidth="1"/>
    <col min="8963" max="8963" width="3.85546875" style="39" customWidth="1"/>
    <col min="8964" max="8964" width="48.28515625" style="39" customWidth="1"/>
    <col min="8965" max="8965" width="13.7109375" style="39" customWidth="1"/>
    <col min="8966" max="8966" width="28.28515625" style="39" customWidth="1"/>
    <col min="8967" max="8967" width="11" style="39" customWidth="1"/>
    <col min="8968" max="8968" width="0" style="39" hidden="1" customWidth="1"/>
    <col min="8969" max="9216" width="9.140625" style="39"/>
    <col min="9217" max="9217" width="5.140625" style="39" customWidth="1"/>
    <col min="9218" max="9218" width="7.140625" style="39" customWidth="1"/>
    <col min="9219" max="9219" width="3.85546875" style="39" customWidth="1"/>
    <col min="9220" max="9220" width="48.28515625" style="39" customWidth="1"/>
    <col min="9221" max="9221" width="13.7109375" style="39" customWidth="1"/>
    <col min="9222" max="9222" width="28.28515625" style="39" customWidth="1"/>
    <col min="9223" max="9223" width="11" style="39" customWidth="1"/>
    <col min="9224" max="9224" width="0" style="39" hidden="1" customWidth="1"/>
    <col min="9225" max="9472" width="9.140625" style="39"/>
    <col min="9473" max="9473" width="5.140625" style="39" customWidth="1"/>
    <col min="9474" max="9474" width="7.140625" style="39" customWidth="1"/>
    <col min="9475" max="9475" width="3.85546875" style="39" customWidth="1"/>
    <col min="9476" max="9476" width="48.28515625" style="39" customWidth="1"/>
    <col min="9477" max="9477" width="13.7109375" style="39" customWidth="1"/>
    <col min="9478" max="9478" width="28.28515625" style="39" customWidth="1"/>
    <col min="9479" max="9479" width="11" style="39" customWidth="1"/>
    <col min="9480" max="9480" width="0" style="39" hidden="1" customWidth="1"/>
    <col min="9481" max="9728" width="9.140625" style="39"/>
    <col min="9729" max="9729" width="5.140625" style="39" customWidth="1"/>
    <col min="9730" max="9730" width="7.140625" style="39" customWidth="1"/>
    <col min="9731" max="9731" width="3.85546875" style="39" customWidth="1"/>
    <col min="9732" max="9732" width="48.28515625" style="39" customWidth="1"/>
    <col min="9733" max="9733" width="13.7109375" style="39" customWidth="1"/>
    <col min="9734" max="9734" width="28.28515625" style="39" customWidth="1"/>
    <col min="9735" max="9735" width="11" style="39" customWidth="1"/>
    <col min="9736" max="9736" width="0" style="39" hidden="1" customWidth="1"/>
    <col min="9737" max="9984" width="9.140625" style="39"/>
    <col min="9985" max="9985" width="5.140625" style="39" customWidth="1"/>
    <col min="9986" max="9986" width="7.140625" style="39" customWidth="1"/>
    <col min="9987" max="9987" width="3.85546875" style="39" customWidth="1"/>
    <col min="9988" max="9988" width="48.28515625" style="39" customWidth="1"/>
    <col min="9989" max="9989" width="13.7109375" style="39" customWidth="1"/>
    <col min="9990" max="9990" width="28.28515625" style="39" customWidth="1"/>
    <col min="9991" max="9991" width="11" style="39" customWidth="1"/>
    <col min="9992" max="9992" width="0" style="39" hidden="1" customWidth="1"/>
    <col min="9993" max="10240" width="9.140625" style="39"/>
    <col min="10241" max="10241" width="5.140625" style="39" customWidth="1"/>
    <col min="10242" max="10242" width="7.140625" style="39" customWidth="1"/>
    <col min="10243" max="10243" width="3.85546875" style="39" customWidth="1"/>
    <col min="10244" max="10244" width="48.28515625" style="39" customWidth="1"/>
    <col min="10245" max="10245" width="13.7109375" style="39" customWidth="1"/>
    <col min="10246" max="10246" width="28.28515625" style="39" customWidth="1"/>
    <col min="10247" max="10247" width="11" style="39" customWidth="1"/>
    <col min="10248" max="10248" width="0" style="39" hidden="1" customWidth="1"/>
    <col min="10249" max="10496" width="9.140625" style="39"/>
    <col min="10497" max="10497" width="5.140625" style="39" customWidth="1"/>
    <col min="10498" max="10498" width="7.140625" style="39" customWidth="1"/>
    <col min="10499" max="10499" width="3.85546875" style="39" customWidth="1"/>
    <col min="10500" max="10500" width="48.28515625" style="39" customWidth="1"/>
    <col min="10501" max="10501" width="13.7109375" style="39" customWidth="1"/>
    <col min="10502" max="10502" width="28.28515625" style="39" customWidth="1"/>
    <col min="10503" max="10503" width="11" style="39" customWidth="1"/>
    <col min="10504" max="10504" width="0" style="39" hidden="1" customWidth="1"/>
    <col min="10505" max="10752" width="9.140625" style="39"/>
    <col min="10753" max="10753" width="5.140625" style="39" customWidth="1"/>
    <col min="10754" max="10754" width="7.140625" style="39" customWidth="1"/>
    <col min="10755" max="10755" width="3.85546875" style="39" customWidth="1"/>
    <col min="10756" max="10756" width="48.28515625" style="39" customWidth="1"/>
    <col min="10757" max="10757" width="13.7109375" style="39" customWidth="1"/>
    <col min="10758" max="10758" width="28.28515625" style="39" customWidth="1"/>
    <col min="10759" max="10759" width="11" style="39" customWidth="1"/>
    <col min="10760" max="10760" width="0" style="39" hidden="1" customWidth="1"/>
    <col min="10761" max="11008" width="9.140625" style="39"/>
    <col min="11009" max="11009" width="5.140625" style="39" customWidth="1"/>
    <col min="11010" max="11010" width="7.140625" style="39" customWidth="1"/>
    <col min="11011" max="11011" width="3.85546875" style="39" customWidth="1"/>
    <col min="11012" max="11012" width="48.28515625" style="39" customWidth="1"/>
    <col min="11013" max="11013" width="13.7109375" style="39" customWidth="1"/>
    <col min="11014" max="11014" width="28.28515625" style="39" customWidth="1"/>
    <col min="11015" max="11015" width="11" style="39" customWidth="1"/>
    <col min="11016" max="11016" width="0" style="39" hidden="1" customWidth="1"/>
    <col min="11017" max="11264" width="9.140625" style="39"/>
    <col min="11265" max="11265" width="5.140625" style="39" customWidth="1"/>
    <col min="11266" max="11266" width="7.140625" style="39" customWidth="1"/>
    <col min="11267" max="11267" width="3.85546875" style="39" customWidth="1"/>
    <col min="11268" max="11268" width="48.28515625" style="39" customWidth="1"/>
    <col min="11269" max="11269" width="13.7109375" style="39" customWidth="1"/>
    <col min="11270" max="11270" width="28.28515625" style="39" customWidth="1"/>
    <col min="11271" max="11271" width="11" style="39" customWidth="1"/>
    <col min="11272" max="11272" width="0" style="39" hidden="1" customWidth="1"/>
    <col min="11273" max="11520" width="9.140625" style="39"/>
    <col min="11521" max="11521" width="5.140625" style="39" customWidth="1"/>
    <col min="11522" max="11522" width="7.140625" style="39" customWidth="1"/>
    <col min="11523" max="11523" width="3.85546875" style="39" customWidth="1"/>
    <col min="11524" max="11524" width="48.28515625" style="39" customWidth="1"/>
    <col min="11525" max="11525" width="13.7109375" style="39" customWidth="1"/>
    <col min="11526" max="11526" width="28.28515625" style="39" customWidth="1"/>
    <col min="11527" max="11527" width="11" style="39" customWidth="1"/>
    <col min="11528" max="11528" width="0" style="39" hidden="1" customWidth="1"/>
    <col min="11529" max="11776" width="9.140625" style="39"/>
    <col min="11777" max="11777" width="5.140625" style="39" customWidth="1"/>
    <col min="11778" max="11778" width="7.140625" style="39" customWidth="1"/>
    <col min="11779" max="11779" width="3.85546875" style="39" customWidth="1"/>
    <col min="11780" max="11780" width="48.28515625" style="39" customWidth="1"/>
    <col min="11781" max="11781" width="13.7109375" style="39" customWidth="1"/>
    <col min="11782" max="11782" width="28.28515625" style="39" customWidth="1"/>
    <col min="11783" max="11783" width="11" style="39" customWidth="1"/>
    <col min="11784" max="11784" width="0" style="39" hidden="1" customWidth="1"/>
    <col min="11785" max="12032" width="9.140625" style="39"/>
    <col min="12033" max="12033" width="5.140625" style="39" customWidth="1"/>
    <col min="12034" max="12034" width="7.140625" style="39" customWidth="1"/>
    <col min="12035" max="12035" width="3.85546875" style="39" customWidth="1"/>
    <col min="12036" max="12036" width="48.28515625" style="39" customWidth="1"/>
    <col min="12037" max="12037" width="13.7109375" style="39" customWidth="1"/>
    <col min="12038" max="12038" width="28.28515625" style="39" customWidth="1"/>
    <col min="12039" max="12039" width="11" style="39" customWidth="1"/>
    <col min="12040" max="12040" width="0" style="39" hidden="1" customWidth="1"/>
    <col min="12041" max="12288" width="9.140625" style="39"/>
    <col min="12289" max="12289" width="5.140625" style="39" customWidth="1"/>
    <col min="12290" max="12290" width="7.140625" style="39" customWidth="1"/>
    <col min="12291" max="12291" width="3.85546875" style="39" customWidth="1"/>
    <col min="12292" max="12292" width="48.28515625" style="39" customWidth="1"/>
    <col min="12293" max="12293" width="13.7109375" style="39" customWidth="1"/>
    <col min="12294" max="12294" width="28.28515625" style="39" customWidth="1"/>
    <col min="12295" max="12295" width="11" style="39" customWidth="1"/>
    <col min="12296" max="12296" width="0" style="39" hidden="1" customWidth="1"/>
    <col min="12297" max="12544" width="9.140625" style="39"/>
    <col min="12545" max="12545" width="5.140625" style="39" customWidth="1"/>
    <col min="12546" max="12546" width="7.140625" style="39" customWidth="1"/>
    <col min="12547" max="12547" width="3.85546875" style="39" customWidth="1"/>
    <col min="12548" max="12548" width="48.28515625" style="39" customWidth="1"/>
    <col min="12549" max="12549" width="13.7109375" style="39" customWidth="1"/>
    <col min="12550" max="12550" width="28.28515625" style="39" customWidth="1"/>
    <col min="12551" max="12551" width="11" style="39" customWidth="1"/>
    <col min="12552" max="12552" width="0" style="39" hidden="1" customWidth="1"/>
    <col min="12553" max="12800" width="9.140625" style="39"/>
    <col min="12801" max="12801" width="5.140625" style="39" customWidth="1"/>
    <col min="12802" max="12802" width="7.140625" style="39" customWidth="1"/>
    <col min="12803" max="12803" width="3.85546875" style="39" customWidth="1"/>
    <col min="12804" max="12804" width="48.28515625" style="39" customWidth="1"/>
    <col min="12805" max="12805" width="13.7109375" style="39" customWidth="1"/>
    <col min="12806" max="12806" width="28.28515625" style="39" customWidth="1"/>
    <col min="12807" max="12807" width="11" style="39" customWidth="1"/>
    <col min="12808" max="12808" width="0" style="39" hidden="1" customWidth="1"/>
    <col min="12809" max="13056" width="9.140625" style="39"/>
    <col min="13057" max="13057" width="5.140625" style="39" customWidth="1"/>
    <col min="13058" max="13058" width="7.140625" style="39" customWidth="1"/>
    <col min="13059" max="13059" width="3.85546875" style="39" customWidth="1"/>
    <col min="13060" max="13060" width="48.28515625" style="39" customWidth="1"/>
    <col min="13061" max="13061" width="13.7109375" style="39" customWidth="1"/>
    <col min="13062" max="13062" width="28.28515625" style="39" customWidth="1"/>
    <col min="13063" max="13063" width="11" style="39" customWidth="1"/>
    <col min="13064" max="13064" width="0" style="39" hidden="1" customWidth="1"/>
    <col min="13065" max="13312" width="9.140625" style="39"/>
    <col min="13313" max="13313" width="5.140625" style="39" customWidth="1"/>
    <col min="13314" max="13314" width="7.140625" style="39" customWidth="1"/>
    <col min="13315" max="13315" width="3.85546875" style="39" customWidth="1"/>
    <col min="13316" max="13316" width="48.28515625" style="39" customWidth="1"/>
    <col min="13317" max="13317" width="13.7109375" style="39" customWidth="1"/>
    <col min="13318" max="13318" width="28.28515625" style="39" customWidth="1"/>
    <col min="13319" max="13319" width="11" style="39" customWidth="1"/>
    <col min="13320" max="13320" width="0" style="39" hidden="1" customWidth="1"/>
    <col min="13321" max="13568" width="9.140625" style="39"/>
    <col min="13569" max="13569" width="5.140625" style="39" customWidth="1"/>
    <col min="13570" max="13570" width="7.140625" style="39" customWidth="1"/>
    <col min="13571" max="13571" width="3.85546875" style="39" customWidth="1"/>
    <col min="13572" max="13572" width="48.28515625" style="39" customWidth="1"/>
    <col min="13573" max="13573" width="13.7109375" style="39" customWidth="1"/>
    <col min="13574" max="13574" width="28.28515625" style="39" customWidth="1"/>
    <col min="13575" max="13575" width="11" style="39" customWidth="1"/>
    <col min="13576" max="13576" width="0" style="39" hidden="1" customWidth="1"/>
    <col min="13577" max="13824" width="9.140625" style="39"/>
    <col min="13825" max="13825" width="5.140625" style="39" customWidth="1"/>
    <col min="13826" max="13826" width="7.140625" style="39" customWidth="1"/>
    <col min="13827" max="13827" width="3.85546875" style="39" customWidth="1"/>
    <col min="13828" max="13828" width="48.28515625" style="39" customWidth="1"/>
    <col min="13829" max="13829" width="13.7109375" style="39" customWidth="1"/>
    <col min="13830" max="13830" width="28.28515625" style="39" customWidth="1"/>
    <col min="13831" max="13831" width="11" style="39" customWidth="1"/>
    <col min="13832" max="13832" width="0" style="39" hidden="1" customWidth="1"/>
    <col min="13833" max="14080" width="9.140625" style="39"/>
    <col min="14081" max="14081" width="5.140625" style="39" customWidth="1"/>
    <col min="14082" max="14082" width="7.140625" style="39" customWidth="1"/>
    <col min="14083" max="14083" width="3.85546875" style="39" customWidth="1"/>
    <col min="14084" max="14084" width="48.28515625" style="39" customWidth="1"/>
    <col min="14085" max="14085" width="13.7109375" style="39" customWidth="1"/>
    <col min="14086" max="14086" width="28.28515625" style="39" customWidth="1"/>
    <col min="14087" max="14087" width="11" style="39" customWidth="1"/>
    <col min="14088" max="14088" width="0" style="39" hidden="1" customWidth="1"/>
    <col min="14089" max="14336" width="9.140625" style="39"/>
    <col min="14337" max="14337" width="5.140625" style="39" customWidth="1"/>
    <col min="14338" max="14338" width="7.140625" style="39" customWidth="1"/>
    <col min="14339" max="14339" width="3.85546875" style="39" customWidth="1"/>
    <col min="14340" max="14340" width="48.28515625" style="39" customWidth="1"/>
    <col min="14341" max="14341" width="13.7109375" style="39" customWidth="1"/>
    <col min="14342" max="14342" width="28.28515625" style="39" customWidth="1"/>
    <col min="14343" max="14343" width="11" style="39" customWidth="1"/>
    <col min="14344" max="14344" width="0" style="39" hidden="1" customWidth="1"/>
    <col min="14345" max="14592" width="9.140625" style="39"/>
    <col min="14593" max="14593" width="5.140625" style="39" customWidth="1"/>
    <col min="14594" max="14594" width="7.140625" style="39" customWidth="1"/>
    <col min="14595" max="14595" width="3.85546875" style="39" customWidth="1"/>
    <col min="14596" max="14596" width="48.28515625" style="39" customWidth="1"/>
    <col min="14597" max="14597" width="13.7109375" style="39" customWidth="1"/>
    <col min="14598" max="14598" width="28.28515625" style="39" customWidth="1"/>
    <col min="14599" max="14599" width="11" style="39" customWidth="1"/>
    <col min="14600" max="14600" width="0" style="39" hidden="1" customWidth="1"/>
    <col min="14601" max="14848" width="9.140625" style="39"/>
    <col min="14849" max="14849" width="5.140625" style="39" customWidth="1"/>
    <col min="14850" max="14850" width="7.140625" style="39" customWidth="1"/>
    <col min="14851" max="14851" width="3.85546875" style="39" customWidth="1"/>
    <col min="14852" max="14852" width="48.28515625" style="39" customWidth="1"/>
    <col min="14853" max="14853" width="13.7109375" style="39" customWidth="1"/>
    <col min="14854" max="14854" width="28.28515625" style="39" customWidth="1"/>
    <col min="14855" max="14855" width="11" style="39" customWidth="1"/>
    <col min="14856" max="14856" width="0" style="39" hidden="1" customWidth="1"/>
    <col min="14857" max="15104" width="9.140625" style="39"/>
    <col min="15105" max="15105" width="5.140625" style="39" customWidth="1"/>
    <col min="15106" max="15106" width="7.140625" style="39" customWidth="1"/>
    <col min="15107" max="15107" width="3.85546875" style="39" customWidth="1"/>
    <col min="15108" max="15108" width="48.28515625" style="39" customWidth="1"/>
    <col min="15109" max="15109" width="13.7109375" style="39" customWidth="1"/>
    <col min="15110" max="15110" width="28.28515625" style="39" customWidth="1"/>
    <col min="15111" max="15111" width="11" style="39" customWidth="1"/>
    <col min="15112" max="15112" width="0" style="39" hidden="1" customWidth="1"/>
    <col min="15113" max="15360" width="9.140625" style="39"/>
    <col min="15361" max="15361" width="5.140625" style="39" customWidth="1"/>
    <col min="15362" max="15362" width="7.140625" style="39" customWidth="1"/>
    <col min="15363" max="15363" width="3.85546875" style="39" customWidth="1"/>
    <col min="15364" max="15364" width="48.28515625" style="39" customWidth="1"/>
    <col min="15365" max="15365" width="13.7109375" style="39" customWidth="1"/>
    <col min="15366" max="15366" width="28.28515625" style="39" customWidth="1"/>
    <col min="15367" max="15367" width="11" style="39" customWidth="1"/>
    <col min="15368" max="15368" width="0" style="39" hidden="1" customWidth="1"/>
    <col min="15369" max="15616" width="9.140625" style="39"/>
    <col min="15617" max="15617" width="5.140625" style="39" customWidth="1"/>
    <col min="15618" max="15618" width="7.140625" style="39" customWidth="1"/>
    <col min="15619" max="15619" width="3.85546875" style="39" customWidth="1"/>
    <col min="15620" max="15620" width="48.28515625" style="39" customWidth="1"/>
    <col min="15621" max="15621" width="13.7109375" style="39" customWidth="1"/>
    <col min="15622" max="15622" width="28.28515625" style="39" customWidth="1"/>
    <col min="15623" max="15623" width="11" style="39" customWidth="1"/>
    <col min="15624" max="15624" width="0" style="39" hidden="1" customWidth="1"/>
    <col min="15625" max="15872" width="9.140625" style="39"/>
    <col min="15873" max="15873" width="5.140625" style="39" customWidth="1"/>
    <col min="15874" max="15874" width="7.140625" style="39" customWidth="1"/>
    <col min="15875" max="15875" width="3.85546875" style="39" customWidth="1"/>
    <col min="15876" max="15876" width="48.28515625" style="39" customWidth="1"/>
    <col min="15877" max="15877" width="13.7109375" style="39" customWidth="1"/>
    <col min="15878" max="15878" width="28.28515625" style="39" customWidth="1"/>
    <col min="15879" max="15879" width="11" style="39" customWidth="1"/>
    <col min="15880" max="15880" width="0" style="39" hidden="1" customWidth="1"/>
    <col min="15881" max="16128" width="9.140625" style="39"/>
    <col min="16129" max="16129" width="5.140625" style="39" customWidth="1"/>
    <col min="16130" max="16130" width="7.140625" style="39" customWidth="1"/>
    <col min="16131" max="16131" width="3.85546875" style="39" customWidth="1"/>
    <col min="16132" max="16132" width="48.28515625" style="39" customWidth="1"/>
    <col min="16133" max="16133" width="13.7109375" style="39" customWidth="1"/>
    <col min="16134" max="16134" width="28.28515625" style="39" customWidth="1"/>
    <col min="16135" max="16135" width="11" style="39" customWidth="1"/>
    <col min="16136" max="16136" width="0" style="39" hidden="1" customWidth="1"/>
    <col min="16137" max="16384" width="9.140625" style="39"/>
  </cols>
  <sheetData>
    <row r="1" spans="1:7" ht="23.25">
      <c r="A1" s="179" t="s">
        <v>28</v>
      </c>
      <c r="B1" s="179"/>
      <c r="C1" s="179"/>
      <c r="D1" s="179"/>
      <c r="E1" s="179"/>
      <c r="F1" s="544" t="s">
        <v>29</v>
      </c>
      <c r="G1" s="545"/>
    </row>
    <row r="3" spans="1:7" ht="15">
      <c r="A3" s="305" t="s">
        <v>0</v>
      </c>
      <c r="C3" s="306" t="s">
        <v>30</v>
      </c>
      <c r="D3" s="306"/>
      <c r="E3" s="306"/>
      <c r="F3" s="306"/>
    </row>
    <row r="4" spans="1:7" ht="15">
      <c r="C4" s="306" t="s">
        <v>1</v>
      </c>
      <c r="D4" s="306"/>
      <c r="E4" s="306"/>
      <c r="F4" s="306"/>
    </row>
    <row r="6" spans="1:7" ht="18">
      <c r="A6" s="546" t="s">
        <v>385</v>
      </c>
      <c r="B6" s="547"/>
      <c r="C6" s="547"/>
      <c r="D6" s="547"/>
      <c r="E6" s="547"/>
      <c r="F6" s="547"/>
      <c r="G6" s="547"/>
    </row>
    <row r="7" spans="1:7" ht="18.75" customHeight="1" thickBot="1">
      <c r="G7" s="180" t="s">
        <v>2</v>
      </c>
    </row>
    <row r="8" spans="1:7" ht="27" thickTop="1" thickBot="1">
      <c r="A8" s="181" t="s">
        <v>3</v>
      </c>
      <c r="B8" s="182" t="s">
        <v>4</v>
      </c>
      <c r="C8" s="183" t="s">
        <v>5</v>
      </c>
      <c r="D8" s="183"/>
      <c r="E8" s="183" t="s">
        <v>160</v>
      </c>
      <c r="F8" s="67" t="s">
        <v>6</v>
      </c>
      <c r="G8" s="307" t="s">
        <v>386</v>
      </c>
    </row>
    <row r="9" spans="1:7" ht="18" customHeight="1" thickTop="1">
      <c r="A9" s="70" t="s">
        <v>416</v>
      </c>
      <c r="B9" s="184"/>
      <c r="C9" s="185"/>
      <c r="D9" s="185"/>
      <c r="E9" s="185"/>
      <c r="F9" s="67"/>
      <c r="G9" s="308"/>
    </row>
    <row r="10" spans="1:7" s="312" customFormat="1" ht="17.100000000000001" customHeight="1">
      <c r="A10" s="209" t="s">
        <v>162</v>
      </c>
      <c r="B10" s="309" t="s">
        <v>163</v>
      </c>
      <c r="C10" s="310">
        <v>6</v>
      </c>
      <c r="D10" s="171" t="s">
        <v>180</v>
      </c>
      <c r="E10" s="310">
        <v>90000001001</v>
      </c>
      <c r="F10" s="291" t="s">
        <v>164</v>
      </c>
      <c r="G10" s="311">
        <v>51</v>
      </c>
    </row>
    <row r="11" spans="1:7" s="312" customFormat="1" ht="17.100000000000001" customHeight="1">
      <c r="A11" s="209" t="s">
        <v>162</v>
      </c>
      <c r="B11" s="309" t="s">
        <v>163</v>
      </c>
      <c r="C11" s="310">
        <v>6</v>
      </c>
      <c r="D11" s="171" t="s">
        <v>181</v>
      </c>
      <c r="E11" s="310">
        <v>90000001010</v>
      </c>
      <c r="F11" s="291" t="s">
        <v>164</v>
      </c>
      <c r="G11" s="311">
        <v>4</v>
      </c>
    </row>
    <row r="12" spans="1:7" s="312" customFormat="1" ht="17.100000000000001" customHeight="1">
      <c r="A12" s="209" t="s">
        <v>162</v>
      </c>
      <c r="B12" s="309" t="s">
        <v>163</v>
      </c>
      <c r="C12" s="310">
        <v>6</v>
      </c>
      <c r="D12" s="172" t="s">
        <v>182</v>
      </c>
      <c r="E12" s="310">
        <v>90000001012</v>
      </c>
      <c r="F12" s="291" t="s">
        <v>164</v>
      </c>
      <c r="G12" s="311">
        <v>802</v>
      </c>
    </row>
    <row r="13" spans="1:7" s="312" customFormat="1" ht="17.25" customHeight="1">
      <c r="A13" s="209" t="s">
        <v>162</v>
      </c>
      <c r="B13" s="309" t="s">
        <v>163</v>
      </c>
      <c r="C13" s="310">
        <v>6</v>
      </c>
      <c r="D13" s="171" t="s">
        <v>183</v>
      </c>
      <c r="E13" s="310">
        <v>90000001013</v>
      </c>
      <c r="F13" s="291" t="s">
        <v>164</v>
      </c>
      <c r="G13" s="311">
        <v>184</v>
      </c>
    </row>
    <row r="14" spans="1:7" s="312" customFormat="1" ht="17.100000000000001" customHeight="1">
      <c r="A14" s="209" t="s">
        <v>162</v>
      </c>
      <c r="B14" s="309" t="s">
        <v>163</v>
      </c>
      <c r="C14" s="310">
        <v>6</v>
      </c>
      <c r="D14" s="171" t="s">
        <v>184</v>
      </c>
      <c r="E14" s="310">
        <v>90000001014</v>
      </c>
      <c r="F14" s="291" t="s">
        <v>164</v>
      </c>
      <c r="G14" s="311">
        <v>26</v>
      </c>
    </row>
    <row r="15" spans="1:7" s="337" customFormat="1" ht="28.5" customHeight="1">
      <c r="A15" s="331" t="s">
        <v>162</v>
      </c>
      <c r="B15" s="332" t="s">
        <v>163</v>
      </c>
      <c r="C15" s="333">
        <v>6</v>
      </c>
      <c r="D15" s="334" t="s">
        <v>185</v>
      </c>
      <c r="E15" s="333">
        <v>90000001015</v>
      </c>
      <c r="F15" s="335" t="s">
        <v>164</v>
      </c>
      <c r="G15" s="336">
        <v>167</v>
      </c>
    </row>
    <row r="16" spans="1:7" s="312" customFormat="1" ht="17.100000000000001" customHeight="1">
      <c r="A16" s="209" t="s">
        <v>162</v>
      </c>
      <c r="B16" s="309" t="s">
        <v>163</v>
      </c>
      <c r="C16" s="310">
        <v>6</v>
      </c>
      <c r="D16" s="171" t="s">
        <v>186</v>
      </c>
      <c r="E16" s="310">
        <v>90000001032</v>
      </c>
      <c r="F16" s="291" t="s">
        <v>164</v>
      </c>
      <c r="G16" s="311">
        <v>196</v>
      </c>
    </row>
    <row r="17" spans="1:7" s="312" customFormat="1" ht="17.100000000000001" customHeight="1">
      <c r="A17" s="209" t="s">
        <v>162</v>
      </c>
      <c r="B17" s="309" t="s">
        <v>163</v>
      </c>
      <c r="C17" s="310">
        <v>6</v>
      </c>
      <c r="D17" s="171" t="s">
        <v>187</v>
      </c>
      <c r="E17" s="310">
        <v>90000001033</v>
      </c>
      <c r="F17" s="291" t="s">
        <v>164</v>
      </c>
      <c r="G17" s="311">
        <v>21</v>
      </c>
    </row>
    <row r="18" spans="1:7" s="312" customFormat="1" ht="17.100000000000001" customHeight="1">
      <c r="A18" s="209" t="s">
        <v>162</v>
      </c>
      <c r="B18" s="309" t="s">
        <v>163</v>
      </c>
      <c r="C18" s="310">
        <v>6</v>
      </c>
      <c r="D18" s="171" t="s">
        <v>188</v>
      </c>
      <c r="E18" s="310">
        <v>90000001034</v>
      </c>
      <c r="F18" s="291" t="s">
        <v>164</v>
      </c>
      <c r="G18" s="311">
        <v>227</v>
      </c>
    </row>
    <row r="19" spans="1:7" s="312" customFormat="1" ht="17.100000000000001" customHeight="1">
      <c r="A19" s="209" t="s">
        <v>162</v>
      </c>
      <c r="B19" s="309" t="s">
        <v>163</v>
      </c>
      <c r="C19" s="310">
        <v>6</v>
      </c>
      <c r="D19" s="171" t="s">
        <v>189</v>
      </c>
      <c r="E19" s="310">
        <v>90000001044</v>
      </c>
      <c r="F19" s="291" t="s">
        <v>164</v>
      </c>
      <c r="G19" s="311">
        <v>1</v>
      </c>
    </row>
    <row r="20" spans="1:7" s="312" customFormat="1" ht="17.100000000000001" customHeight="1">
      <c r="A20" s="209" t="s">
        <v>162</v>
      </c>
      <c r="B20" s="309" t="s">
        <v>163</v>
      </c>
      <c r="C20" s="310">
        <v>6</v>
      </c>
      <c r="D20" s="171" t="s">
        <v>190</v>
      </c>
      <c r="E20" s="310">
        <v>90000001100</v>
      </c>
      <c r="F20" s="291" t="s">
        <v>164</v>
      </c>
      <c r="G20" s="311">
        <v>47</v>
      </c>
    </row>
    <row r="21" spans="1:7" s="312" customFormat="1" ht="17.100000000000001" customHeight="1">
      <c r="A21" s="209" t="s">
        <v>162</v>
      </c>
      <c r="B21" s="309" t="s">
        <v>163</v>
      </c>
      <c r="C21" s="310">
        <v>6</v>
      </c>
      <c r="D21" s="171" t="s">
        <v>191</v>
      </c>
      <c r="E21" s="310">
        <v>90000001101</v>
      </c>
      <c r="F21" s="291" t="s">
        <v>164</v>
      </c>
      <c r="G21" s="311">
        <v>238</v>
      </c>
    </row>
    <row r="22" spans="1:7" s="312" customFormat="1" ht="16.5" customHeight="1">
      <c r="A22" s="209" t="s">
        <v>162</v>
      </c>
      <c r="B22" s="309" t="s">
        <v>163</v>
      </c>
      <c r="C22" s="310">
        <v>6</v>
      </c>
      <c r="D22" s="171" t="s">
        <v>192</v>
      </c>
      <c r="E22" s="310">
        <v>90000001102</v>
      </c>
      <c r="F22" s="291" t="s">
        <v>164</v>
      </c>
      <c r="G22" s="311">
        <v>386</v>
      </c>
    </row>
    <row r="23" spans="1:7" s="312" customFormat="1" ht="17.100000000000001" customHeight="1">
      <c r="A23" s="209" t="s">
        <v>162</v>
      </c>
      <c r="B23" s="309" t="s">
        <v>163</v>
      </c>
      <c r="C23" s="310">
        <v>6</v>
      </c>
      <c r="D23" s="171" t="s">
        <v>193</v>
      </c>
      <c r="E23" s="310">
        <v>90000001103</v>
      </c>
      <c r="F23" s="291" t="s">
        <v>164</v>
      </c>
      <c r="G23" s="311">
        <v>1830</v>
      </c>
    </row>
    <row r="24" spans="1:7" s="312" customFormat="1" ht="17.100000000000001" customHeight="1">
      <c r="A24" s="209" t="s">
        <v>162</v>
      </c>
      <c r="B24" s="309" t="s">
        <v>163</v>
      </c>
      <c r="C24" s="310">
        <v>6</v>
      </c>
      <c r="D24" s="171" t="s">
        <v>194</v>
      </c>
      <c r="E24" s="310">
        <v>90000001104</v>
      </c>
      <c r="F24" s="291" t="s">
        <v>164</v>
      </c>
      <c r="G24" s="311">
        <v>1132</v>
      </c>
    </row>
    <row r="25" spans="1:7" s="312" customFormat="1" ht="17.100000000000001" customHeight="1">
      <c r="A25" s="209" t="s">
        <v>162</v>
      </c>
      <c r="B25" s="309" t="s">
        <v>163</v>
      </c>
      <c r="C25" s="310">
        <v>6</v>
      </c>
      <c r="D25" s="171" t="s">
        <v>195</v>
      </c>
      <c r="E25" s="310">
        <v>90000001105</v>
      </c>
      <c r="F25" s="291" t="s">
        <v>164</v>
      </c>
      <c r="G25" s="311">
        <v>616</v>
      </c>
    </row>
    <row r="26" spans="1:7" s="312" customFormat="1" ht="16.5" customHeight="1">
      <c r="A26" s="209" t="s">
        <v>162</v>
      </c>
      <c r="B26" s="309" t="s">
        <v>163</v>
      </c>
      <c r="C26" s="310">
        <v>6</v>
      </c>
      <c r="D26" s="171" t="s">
        <v>196</v>
      </c>
      <c r="E26" s="310">
        <v>90000001120</v>
      </c>
      <c r="F26" s="291" t="s">
        <v>164</v>
      </c>
      <c r="G26" s="311">
        <v>269</v>
      </c>
    </row>
    <row r="27" spans="1:7" s="337" customFormat="1" ht="26.25" customHeight="1">
      <c r="A27" s="331" t="s">
        <v>162</v>
      </c>
      <c r="B27" s="332" t="s">
        <v>163</v>
      </c>
      <c r="C27" s="333">
        <v>6</v>
      </c>
      <c r="D27" s="334" t="s">
        <v>197</v>
      </c>
      <c r="E27" s="333">
        <v>90000001121</v>
      </c>
      <c r="F27" s="335" t="s">
        <v>164</v>
      </c>
      <c r="G27" s="336">
        <v>490</v>
      </c>
    </row>
    <row r="28" spans="1:7" s="312" customFormat="1" ht="17.100000000000001" customHeight="1">
      <c r="A28" s="209" t="s">
        <v>162</v>
      </c>
      <c r="B28" s="309" t="s">
        <v>163</v>
      </c>
      <c r="C28" s="310">
        <v>6</v>
      </c>
      <c r="D28" s="171" t="s">
        <v>198</v>
      </c>
      <c r="E28" s="310">
        <v>90000001122</v>
      </c>
      <c r="F28" s="291" t="s">
        <v>164</v>
      </c>
      <c r="G28" s="311">
        <v>427</v>
      </c>
    </row>
    <row r="29" spans="1:7" s="312" customFormat="1" ht="17.100000000000001" customHeight="1">
      <c r="A29" s="209" t="s">
        <v>162</v>
      </c>
      <c r="B29" s="309" t="s">
        <v>163</v>
      </c>
      <c r="C29" s="310">
        <v>6</v>
      </c>
      <c r="D29" s="171" t="s">
        <v>199</v>
      </c>
      <c r="E29" s="310">
        <v>90000001123</v>
      </c>
      <c r="F29" s="291" t="s">
        <v>164</v>
      </c>
      <c r="G29" s="311">
        <v>1384</v>
      </c>
    </row>
    <row r="30" spans="1:7" s="312" customFormat="1" ht="17.100000000000001" customHeight="1">
      <c r="A30" s="209" t="s">
        <v>162</v>
      </c>
      <c r="B30" s="309" t="s">
        <v>163</v>
      </c>
      <c r="C30" s="310">
        <v>6</v>
      </c>
      <c r="D30" s="171" t="s">
        <v>200</v>
      </c>
      <c r="E30" s="310">
        <v>90000001150</v>
      </c>
      <c r="F30" s="291" t="s">
        <v>164</v>
      </c>
      <c r="G30" s="311">
        <v>371</v>
      </c>
    </row>
    <row r="31" spans="1:7" s="337" customFormat="1" ht="26.25" customHeight="1">
      <c r="A31" s="331" t="s">
        <v>162</v>
      </c>
      <c r="B31" s="332" t="s">
        <v>163</v>
      </c>
      <c r="C31" s="333">
        <v>6</v>
      </c>
      <c r="D31" s="334" t="s">
        <v>201</v>
      </c>
      <c r="E31" s="333">
        <v>90000001160</v>
      </c>
      <c r="F31" s="335" t="s">
        <v>164</v>
      </c>
      <c r="G31" s="336">
        <v>1196</v>
      </c>
    </row>
    <row r="32" spans="1:7" s="312" customFormat="1" ht="17.100000000000001" customHeight="1">
      <c r="A32" s="209" t="s">
        <v>162</v>
      </c>
      <c r="B32" s="309" t="s">
        <v>163</v>
      </c>
      <c r="C32" s="310">
        <v>6</v>
      </c>
      <c r="D32" s="171" t="s">
        <v>202</v>
      </c>
      <c r="E32" s="310">
        <v>90000001170</v>
      </c>
      <c r="F32" s="291" t="s">
        <v>164</v>
      </c>
      <c r="G32" s="311">
        <v>237</v>
      </c>
    </row>
    <row r="33" spans="1:7" s="312" customFormat="1" ht="17.100000000000001" customHeight="1">
      <c r="A33" s="209" t="s">
        <v>162</v>
      </c>
      <c r="B33" s="309" t="s">
        <v>163</v>
      </c>
      <c r="C33" s="310">
        <v>6</v>
      </c>
      <c r="D33" s="171" t="s">
        <v>203</v>
      </c>
      <c r="E33" s="310">
        <v>90000001200</v>
      </c>
      <c r="F33" s="291" t="s">
        <v>164</v>
      </c>
      <c r="G33" s="311">
        <v>415</v>
      </c>
    </row>
    <row r="34" spans="1:7" s="312" customFormat="1" ht="17.100000000000001" customHeight="1">
      <c r="A34" s="209" t="s">
        <v>162</v>
      </c>
      <c r="B34" s="309" t="s">
        <v>163</v>
      </c>
      <c r="C34" s="310">
        <v>6</v>
      </c>
      <c r="D34" s="171" t="s">
        <v>204</v>
      </c>
      <c r="E34" s="310">
        <v>90000001201</v>
      </c>
      <c r="F34" s="291" t="s">
        <v>164</v>
      </c>
      <c r="G34" s="311">
        <v>2028</v>
      </c>
    </row>
    <row r="35" spans="1:7" s="337" customFormat="1" ht="25.5" customHeight="1">
      <c r="A35" s="331" t="s">
        <v>162</v>
      </c>
      <c r="B35" s="332" t="s">
        <v>163</v>
      </c>
      <c r="C35" s="333">
        <v>6</v>
      </c>
      <c r="D35" s="334" t="s">
        <v>205</v>
      </c>
      <c r="E35" s="333">
        <v>90000001202</v>
      </c>
      <c r="F35" s="335" t="s">
        <v>164</v>
      </c>
      <c r="G35" s="336">
        <v>690</v>
      </c>
    </row>
    <row r="36" spans="1:7" s="312" customFormat="1" ht="16.5" customHeight="1">
      <c r="A36" s="209" t="s">
        <v>162</v>
      </c>
      <c r="B36" s="309" t="s">
        <v>163</v>
      </c>
      <c r="C36" s="310">
        <v>6</v>
      </c>
      <c r="D36" s="171" t="s">
        <v>206</v>
      </c>
      <c r="E36" s="310">
        <v>90000001204</v>
      </c>
      <c r="F36" s="291" t="s">
        <v>164</v>
      </c>
      <c r="G36" s="311">
        <v>2223</v>
      </c>
    </row>
    <row r="37" spans="1:7" s="337" customFormat="1" ht="25.5" customHeight="1">
      <c r="A37" s="331" t="s">
        <v>162</v>
      </c>
      <c r="B37" s="332" t="s">
        <v>163</v>
      </c>
      <c r="C37" s="333">
        <v>6</v>
      </c>
      <c r="D37" s="334" t="s">
        <v>207</v>
      </c>
      <c r="E37" s="333">
        <v>90000001205</v>
      </c>
      <c r="F37" s="335" t="s">
        <v>164</v>
      </c>
      <c r="G37" s="336">
        <v>365</v>
      </c>
    </row>
    <row r="38" spans="1:7" s="337" customFormat="1" ht="25.5" customHeight="1">
      <c r="A38" s="331" t="s">
        <v>162</v>
      </c>
      <c r="B38" s="332" t="s">
        <v>163</v>
      </c>
      <c r="C38" s="333">
        <v>6</v>
      </c>
      <c r="D38" s="334" t="s">
        <v>208</v>
      </c>
      <c r="E38" s="333">
        <v>90000001206</v>
      </c>
      <c r="F38" s="335" t="s">
        <v>164</v>
      </c>
      <c r="G38" s="336">
        <v>242</v>
      </c>
    </row>
    <row r="39" spans="1:7" s="337" customFormat="1" ht="25.5" customHeight="1">
      <c r="A39" s="331" t="s">
        <v>162</v>
      </c>
      <c r="B39" s="332" t="s">
        <v>163</v>
      </c>
      <c r="C39" s="333">
        <v>6</v>
      </c>
      <c r="D39" s="334" t="s">
        <v>209</v>
      </c>
      <c r="E39" s="333">
        <v>90000001207</v>
      </c>
      <c r="F39" s="335" t="s">
        <v>164</v>
      </c>
      <c r="G39" s="336">
        <v>668</v>
      </c>
    </row>
    <row r="40" spans="1:7" s="312" customFormat="1" ht="17.100000000000001" customHeight="1">
      <c r="A40" s="209" t="s">
        <v>162</v>
      </c>
      <c r="B40" s="309" t="s">
        <v>163</v>
      </c>
      <c r="C40" s="310">
        <v>6</v>
      </c>
      <c r="D40" s="171" t="s">
        <v>387</v>
      </c>
      <c r="E40" s="310">
        <v>90000001208</v>
      </c>
      <c r="F40" s="291" t="s">
        <v>164</v>
      </c>
      <c r="G40" s="311">
        <v>632</v>
      </c>
    </row>
    <row r="41" spans="1:7" s="312" customFormat="1" ht="17.100000000000001" customHeight="1">
      <c r="A41" s="209" t="s">
        <v>162</v>
      </c>
      <c r="B41" s="309" t="s">
        <v>163</v>
      </c>
      <c r="C41" s="310">
        <v>6</v>
      </c>
      <c r="D41" s="171" t="s">
        <v>210</v>
      </c>
      <c r="E41" s="310">
        <v>90000001300</v>
      </c>
      <c r="F41" s="291" t="s">
        <v>164</v>
      </c>
      <c r="G41" s="311">
        <v>224</v>
      </c>
    </row>
    <row r="42" spans="1:7" s="312" customFormat="1" ht="17.100000000000001" customHeight="1">
      <c r="A42" s="209" t="s">
        <v>162</v>
      </c>
      <c r="B42" s="309" t="s">
        <v>163</v>
      </c>
      <c r="C42" s="310">
        <v>6</v>
      </c>
      <c r="D42" s="171" t="s">
        <v>211</v>
      </c>
      <c r="E42" s="310">
        <v>90000001301</v>
      </c>
      <c r="F42" s="291" t="s">
        <v>164</v>
      </c>
      <c r="G42" s="311">
        <v>951</v>
      </c>
    </row>
    <row r="43" spans="1:7" s="312" customFormat="1" ht="16.5" customHeight="1">
      <c r="A43" s="209" t="s">
        <v>162</v>
      </c>
      <c r="B43" s="309" t="s">
        <v>163</v>
      </c>
      <c r="C43" s="310">
        <v>6</v>
      </c>
      <c r="D43" s="171" t="s">
        <v>212</v>
      </c>
      <c r="E43" s="310">
        <v>90000001302</v>
      </c>
      <c r="F43" s="291" t="s">
        <v>164</v>
      </c>
      <c r="G43" s="311">
        <v>118</v>
      </c>
    </row>
    <row r="44" spans="1:7" s="312" customFormat="1" ht="17.100000000000001" customHeight="1">
      <c r="A44" s="209" t="s">
        <v>162</v>
      </c>
      <c r="B44" s="309" t="s">
        <v>163</v>
      </c>
      <c r="C44" s="310">
        <v>6</v>
      </c>
      <c r="D44" s="173" t="s">
        <v>213</v>
      </c>
      <c r="E44" s="310">
        <v>90000001303</v>
      </c>
      <c r="F44" s="291" t="s">
        <v>164</v>
      </c>
      <c r="G44" s="311">
        <v>101</v>
      </c>
    </row>
    <row r="45" spans="1:7" s="312" customFormat="1" ht="17.100000000000001" customHeight="1">
      <c r="A45" s="209" t="s">
        <v>162</v>
      </c>
      <c r="B45" s="309" t="s">
        <v>163</v>
      </c>
      <c r="C45" s="310">
        <v>6</v>
      </c>
      <c r="D45" s="168" t="s">
        <v>214</v>
      </c>
      <c r="E45" s="310">
        <v>90000001304</v>
      </c>
      <c r="F45" s="291" t="s">
        <v>164</v>
      </c>
      <c r="G45" s="311">
        <v>54</v>
      </c>
    </row>
    <row r="46" spans="1:7" s="312" customFormat="1" ht="17.100000000000001" customHeight="1">
      <c r="A46" s="209">
        <v>6172</v>
      </c>
      <c r="B46" s="309">
        <v>2122</v>
      </c>
      <c r="C46" s="310">
        <v>6</v>
      </c>
      <c r="D46" s="168" t="s">
        <v>388</v>
      </c>
      <c r="E46" s="310">
        <v>90000001316</v>
      </c>
      <c r="F46" s="291" t="s">
        <v>164</v>
      </c>
      <c r="G46" s="311">
        <v>26</v>
      </c>
    </row>
    <row r="47" spans="1:7" s="312" customFormat="1" ht="17.100000000000001" customHeight="1">
      <c r="A47" s="209" t="s">
        <v>162</v>
      </c>
      <c r="B47" s="309" t="s">
        <v>163</v>
      </c>
      <c r="C47" s="310">
        <v>6</v>
      </c>
      <c r="D47" s="168" t="s">
        <v>215</v>
      </c>
      <c r="E47" s="310">
        <v>90000001350</v>
      </c>
      <c r="F47" s="291" t="s">
        <v>164</v>
      </c>
      <c r="G47" s="311">
        <v>243</v>
      </c>
    </row>
    <row r="48" spans="1:7" s="312" customFormat="1" ht="17.100000000000001" customHeight="1">
      <c r="A48" s="209" t="s">
        <v>162</v>
      </c>
      <c r="B48" s="309" t="s">
        <v>163</v>
      </c>
      <c r="C48" s="310">
        <v>6</v>
      </c>
      <c r="D48" s="168" t="s">
        <v>216</v>
      </c>
      <c r="E48" s="310">
        <v>90000001351</v>
      </c>
      <c r="F48" s="291" t="s">
        <v>164</v>
      </c>
      <c r="G48" s="311">
        <v>5</v>
      </c>
    </row>
    <row r="49" spans="1:9" s="312" customFormat="1" ht="17.100000000000001" customHeight="1">
      <c r="A49" s="209" t="s">
        <v>162</v>
      </c>
      <c r="B49" s="309" t="s">
        <v>163</v>
      </c>
      <c r="C49" s="310">
        <v>6</v>
      </c>
      <c r="D49" s="168" t="s">
        <v>217</v>
      </c>
      <c r="E49" s="310">
        <v>90000001352</v>
      </c>
      <c r="F49" s="291" t="s">
        <v>164</v>
      </c>
      <c r="G49" s="311">
        <v>32</v>
      </c>
    </row>
    <row r="50" spans="1:9" s="312" customFormat="1" ht="17.100000000000001" customHeight="1">
      <c r="A50" s="209" t="s">
        <v>162</v>
      </c>
      <c r="B50" s="309" t="s">
        <v>163</v>
      </c>
      <c r="C50" s="310">
        <v>6</v>
      </c>
      <c r="D50" s="168" t="s">
        <v>218</v>
      </c>
      <c r="E50" s="310">
        <v>90000001400</v>
      </c>
      <c r="F50" s="291" t="s">
        <v>164</v>
      </c>
      <c r="G50" s="311">
        <v>432</v>
      </c>
    </row>
    <row r="51" spans="1:9" s="312" customFormat="1" ht="17.100000000000001" customHeight="1">
      <c r="A51" s="209" t="s">
        <v>162</v>
      </c>
      <c r="B51" s="309" t="s">
        <v>163</v>
      </c>
      <c r="C51" s="310">
        <v>6</v>
      </c>
      <c r="D51" s="168" t="s">
        <v>389</v>
      </c>
      <c r="E51" s="310">
        <v>90000001420</v>
      </c>
      <c r="F51" s="291" t="s">
        <v>164</v>
      </c>
      <c r="G51" s="311">
        <v>2960</v>
      </c>
    </row>
    <row r="52" spans="1:9" s="312" customFormat="1" ht="17.100000000000001" customHeight="1">
      <c r="A52" s="209" t="s">
        <v>162</v>
      </c>
      <c r="B52" s="309" t="s">
        <v>163</v>
      </c>
      <c r="C52" s="310">
        <v>6</v>
      </c>
      <c r="D52" s="168" t="s">
        <v>219</v>
      </c>
      <c r="E52" s="310">
        <v>90000001450</v>
      </c>
      <c r="F52" s="291" t="s">
        <v>164</v>
      </c>
      <c r="G52" s="311">
        <v>56</v>
      </c>
      <c r="H52" s="186">
        <f>SUM(G10:G57)</f>
        <v>22930</v>
      </c>
      <c r="I52" s="313"/>
    </row>
    <row r="53" spans="1:9" s="312" customFormat="1" ht="17.100000000000001" customHeight="1">
      <c r="A53" s="209" t="s">
        <v>162</v>
      </c>
      <c r="B53" s="309" t="s">
        <v>163</v>
      </c>
      <c r="C53" s="310">
        <v>6</v>
      </c>
      <c r="D53" s="168" t="s">
        <v>220</v>
      </c>
      <c r="E53" s="310">
        <v>90000001024</v>
      </c>
      <c r="F53" s="291" t="s">
        <v>164</v>
      </c>
      <c r="G53" s="311">
        <v>147</v>
      </c>
    </row>
    <row r="54" spans="1:9" s="312" customFormat="1" ht="17.100000000000001" customHeight="1" thickBot="1">
      <c r="A54" s="213" t="s">
        <v>162</v>
      </c>
      <c r="B54" s="314" t="s">
        <v>163</v>
      </c>
      <c r="C54" s="315">
        <v>6</v>
      </c>
      <c r="D54" s="174" t="s">
        <v>221</v>
      </c>
      <c r="E54" s="315">
        <v>90000001040</v>
      </c>
      <c r="F54" s="316" t="s">
        <v>164</v>
      </c>
      <c r="G54" s="73">
        <v>16</v>
      </c>
    </row>
    <row r="55" spans="1:9" ht="13.5" thickTop="1"/>
    <row r="56" spans="1:9" ht="13.5" customHeight="1" thickBot="1">
      <c r="D56" s="187"/>
      <c r="G56" s="180" t="s">
        <v>2</v>
      </c>
    </row>
    <row r="57" spans="1:9" ht="27" thickTop="1" thickBot="1">
      <c r="A57" s="188" t="s">
        <v>3</v>
      </c>
      <c r="B57" s="189" t="s">
        <v>4</v>
      </c>
      <c r="C57" s="190" t="s">
        <v>5</v>
      </c>
      <c r="D57" s="190"/>
      <c r="E57" s="190" t="s">
        <v>160</v>
      </c>
      <c r="F57" s="191" t="s">
        <v>6</v>
      </c>
      <c r="G57" s="317" t="s">
        <v>386</v>
      </c>
    </row>
    <row r="58" spans="1:9" s="312" customFormat="1" ht="17.100000000000001" customHeight="1" thickTop="1">
      <c r="A58" s="338" t="s">
        <v>162</v>
      </c>
      <c r="B58" s="339" t="s">
        <v>163</v>
      </c>
      <c r="C58" s="340">
        <v>6</v>
      </c>
      <c r="D58" s="341" t="s">
        <v>222</v>
      </c>
      <c r="E58" s="340">
        <v>90000001041</v>
      </c>
      <c r="F58" s="328" t="s">
        <v>164</v>
      </c>
      <c r="G58" s="342">
        <v>881</v>
      </c>
    </row>
    <row r="59" spans="1:9" s="312" customFormat="1" ht="17.100000000000001" customHeight="1">
      <c r="A59" s="209" t="s">
        <v>162</v>
      </c>
      <c r="B59" s="309" t="s">
        <v>163</v>
      </c>
      <c r="C59" s="310">
        <v>6</v>
      </c>
      <c r="D59" s="168" t="s">
        <v>223</v>
      </c>
      <c r="E59" s="310">
        <v>90000001111</v>
      </c>
      <c r="F59" s="291" t="s">
        <v>164</v>
      </c>
      <c r="G59" s="311">
        <v>1111</v>
      </c>
    </row>
    <row r="60" spans="1:9" s="312" customFormat="1" ht="17.100000000000001" customHeight="1">
      <c r="A60" s="209" t="s">
        <v>162</v>
      </c>
      <c r="B60" s="309" t="s">
        <v>163</v>
      </c>
      <c r="C60" s="310">
        <v>6</v>
      </c>
      <c r="D60" s="168" t="s">
        <v>224</v>
      </c>
      <c r="E60" s="310">
        <v>90000001112</v>
      </c>
      <c r="F60" s="291" t="s">
        <v>164</v>
      </c>
      <c r="G60" s="311">
        <v>200</v>
      </c>
    </row>
    <row r="61" spans="1:9" s="312" customFormat="1" ht="17.100000000000001" customHeight="1">
      <c r="A61" s="209" t="s">
        <v>162</v>
      </c>
      <c r="B61" s="309" t="s">
        <v>163</v>
      </c>
      <c r="C61" s="310">
        <v>6</v>
      </c>
      <c r="D61" s="168" t="s">
        <v>225</v>
      </c>
      <c r="E61" s="310">
        <v>90000001135</v>
      </c>
      <c r="F61" s="291" t="s">
        <v>164</v>
      </c>
      <c r="G61" s="311">
        <v>2434</v>
      </c>
    </row>
    <row r="62" spans="1:9" s="312" customFormat="1" ht="17.100000000000001" customHeight="1">
      <c r="A62" s="209" t="s">
        <v>162</v>
      </c>
      <c r="B62" s="309" t="s">
        <v>163</v>
      </c>
      <c r="C62" s="310">
        <v>6</v>
      </c>
      <c r="D62" s="168" t="s">
        <v>226</v>
      </c>
      <c r="E62" s="310">
        <v>90000001136</v>
      </c>
      <c r="F62" s="291" t="s">
        <v>164</v>
      </c>
      <c r="G62" s="311">
        <v>877</v>
      </c>
    </row>
    <row r="63" spans="1:9" s="312" customFormat="1" ht="17.100000000000001" customHeight="1">
      <c r="A63" s="209" t="s">
        <v>162</v>
      </c>
      <c r="B63" s="309" t="s">
        <v>163</v>
      </c>
      <c r="C63" s="310">
        <v>6</v>
      </c>
      <c r="D63" s="168" t="s">
        <v>227</v>
      </c>
      <c r="E63" s="310">
        <v>90000001137</v>
      </c>
      <c r="F63" s="291" t="s">
        <v>164</v>
      </c>
      <c r="G63" s="311">
        <v>275</v>
      </c>
    </row>
    <row r="64" spans="1:9" s="312" customFormat="1" ht="17.100000000000001" customHeight="1">
      <c r="A64" s="209" t="s">
        <v>162</v>
      </c>
      <c r="B64" s="309" t="s">
        <v>163</v>
      </c>
      <c r="C64" s="310">
        <v>6</v>
      </c>
      <c r="D64" s="168" t="s">
        <v>228</v>
      </c>
      <c r="E64" s="310">
        <v>90000001138</v>
      </c>
      <c r="F64" s="291" t="s">
        <v>164</v>
      </c>
      <c r="G64" s="311">
        <v>787</v>
      </c>
    </row>
    <row r="65" spans="1:9" s="312" customFormat="1" ht="17.100000000000001" customHeight="1">
      <c r="A65" s="209" t="s">
        <v>162</v>
      </c>
      <c r="B65" s="309" t="s">
        <v>163</v>
      </c>
      <c r="C65" s="310">
        <v>6</v>
      </c>
      <c r="D65" s="168" t="s">
        <v>229</v>
      </c>
      <c r="E65" s="310">
        <v>90000001140</v>
      </c>
      <c r="F65" s="291" t="s">
        <v>164</v>
      </c>
      <c r="G65" s="311">
        <v>1618</v>
      </c>
    </row>
    <row r="66" spans="1:9" s="312" customFormat="1" ht="17.100000000000001" customHeight="1">
      <c r="A66" s="209" t="s">
        <v>162</v>
      </c>
      <c r="B66" s="309" t="s">
        <v>163</v>
      </c>
      <c r="C66" s="310">
        <v>6</v>
      </c>
      <c r="D66" s="168" t="s">
        <v>230</v>
      </c>
      <c r="E66" s="310">
        <v>90000001153</v>
      </c>
      <c r="F66" s="291" t="s">
        <v>164</v>
      </c>
      <c r="G66" s="311">
        <v>1297</v>
      </c>
    </row>
    <row r="67" spans="1:9" s="337" customFormat="1" ht="26.25" customHeight="1">
      <c r="A67" s="331" t="s">
        <v>162</v>
      </c>
      <c r="B67" s="332" t="s">
        <v>163</v>
      </c>
      <c r="C67" s="333">
        <v>6</v>
      </c>
      <c r="D67" s="343" t="s">
        <v>231</v>
      </c>
      <c r="E67" s="333">
        <v>90000001154</v>
      </c>
      <c r="F67" s="335" t="s">
        <v>164</v>
      </c>
      <c r="G67" s="336">
        <v>424</v>
      </c>
    </row>
    <row r="68" spans="1:9" s="312" customFormat="1" ht="17.100000000000001" customHeight="1">
      <c r="A68" s="209" t="s">
        <v>162</v>
      </c>
      <c r="B68" s="309" t="s">
        <v>163</v>
      </c>
      <c r="C68" s="310">
        <v>6</v>
      </c>
      <c r="D68" s="168" t="s">
        <v>232</v>
      </c>
      <c r="E68" s="310">
        <v>90000001163</v>
      </c>
      <c r="F68" s="291" t="s">
        <v>164</v>
      </c>
      <c r="G68" s="311">
        <v>62</v>
      </c>
    </row>
    <row r="69" spans="1:9" s="312" customFormat="1" ht="17.100000000000001" customHeight="1">
      <c r="A69" s="209" t="s">
        <v>162</v>
      </c>
      <c r="B69" s="309" t="s">
        <v>163</v>
      </c>
      <c r="C69" s="310">
        <v>6</v>
      </c>
      <c r="D69" s="168" t="s">
        <v>233</v>
      </c>
      <c r="E69" s="310">
        <v>90000001174</v>
      </c>
      <c r="F69" s="291" t="s">
        <v>164</v>
      </c>
      <c r="G69" s="311">
        <v>288</v>
      </c>
    </row>
    <row r="70" spans="1:9" s="312" customFormat="1" ht="17.100000000000001" customHeight="1">
      <c r="A70" s="209" t="s">
        <v>162</v>
      </c>
      <c r="B70" s="309" t="s">
        <v>163</v>
      </c>
      <c r="C70" s="310">
        <v>6</v>
      </c>
      <c r="D70" s="168" t="s">
        <v>234</v>
      </c>
      <c r="E70" s="310">
        <v>90000001221</v>
      </c>
      <c r="F70" s="291" t="s">
        <v>164</v>
      </c>
      <c r="G70" s="311">
        <v>973</v>
      </c>
    </row>
    <row r="71" spans="1:9" s="312" customFormat="1" ht="17.100000000000001" customHeight="1">
      <c r="A71" s="209" t="s">
        <v>162</v>
      </c>
      <c r="B71" s="309" t="s">
        <v>163</v>
      </c>
      <c r="C71" s="310">
        <v>6</v>
      </c>
      <c r="D71" s="168" t="s">
        <v>235</v>
      </c>
      <c r="E71" s="310">
        <v>90000001222</v>
      </c>
      <c r="F71" s="291" t="s">
        <v>164</v>
      </c>
      <c r="G71" s="311">
        <v>91</v>
      </c>
    </row>
    <row r="72" spans="1:9" s="312" customFormat="1" ht="16.5" customHeight="1">
      <c r="A72" s="209" t="s">
        <v>162</v>
      </c>
      <c r="B72" s="309" t="s">
        <v>163</v>
      </c>
      <c r="C72" s="310">
        <v>6</v>
      </c>
      <c r="D72" s="170" t="s">
        <v>326</v>
      </c>
      <c r="E72" s="310">
        <v>90000001223</v>
      </c>
      <c r="F72" s="291" t="s">
        <v>164</v>
      </c>
      <c r="G72" s="311">
        <v>623</v>
      </c>
    </row>
    <row r="73" spans="1:9" s="312" customFormat="1" ht="17.100000000000001" customHeight="1">
      <c r="A73" s="209" t="s">
        <v>162</v>
      </c>
      <c r="B73" s="309" t="s">
        <v>163</v>
      </c>
      <c r="C73" s="310">
        <v>6</v>
      </c>
      <c r="D73" s="168" t="s">
        <v>236</v>
      </c>
      <c r="E73" s="310">
        <v>90000001224</v>
      </c>
      <c r="F73" s="291" t="s">
        <v>164</v>
      </c>
      <c r="G73" s="311">
        <v>184</v>
      </c>
    </row>
    <row r="74" spans="1:9" s="312" customFormat="1" ht="17.100000000000001" customHeight="1">
      <c r="A74" s="209" t="s">
        <v>162</v>
      </c>
      <c r="B74" s="309" t="s">
        <v>163</v>
      </c>
      <c r="C74" s="310">
        <v>6</v>
      </c>
      <c r="D74" s="168" t="s">
        <v>237</v>
      </c>
      <c r="E74" s="310">
        <v>90000001311</v>
      </c>
      <c r="F74" s="291" t="s">
        <v>164</v>
      </c>
      <c r="G74" s="311">
        <v>98</v>
      </c>
    </row>
    <row r="75" spans="1:9" s="312" customFormat="1" ht="17.100000000000001" customHeight="1">
      <c r="A75" s="209" t="s">
        <v>162</v>
      </c>
      <c r="B75" s="309" t="s">
        <v>163</v>
      </c>
      <c r="C75" s="310">
        <v>6</v>
      </c>
      <c r="D75" s="168" t="s">
        <v>238</v>
      </c>
      <c r="E75" s="310">
        <v>90000001312</v>
      </c>
      <c r="F75" s="291" t="s">
        <v>164</v>
      </c>
      <c r="G75" s="311">
        <v>23</v>
      </c>
    </row>
    <row r="76" spans="1:9" s="312" customFormat="1" ht="17.100000000000001" customHeight="1">
      <c r="A76" s="209" t="s">
        <v>162</v>
      </c>
      <c r="B76" s="309" t="s">
        <v>163</v>
      </c>
      <c r="C76" s="310">
        <v>6</v>
      </c>
      <c r="D76" s="168" t="s">
        <v>239</v>
      </c>
      <c r="E76" s="310">
        <v>90000001313</v>
      </c>
      <c r="F76" s="291" t="s">
        <v>164</v>
      </c>
      <c r="G76" s="311">
        <v>37</v>
      </c>
    </row>
    <row r="77" spans="1:9" s="312" customFormat="1" ht="17.100000000000001" customHeight="1">
      <c r="A77" s="209" t="s">
        <v>162</v>
      </c>
      <c r="B77" s="309" t="s">
        <v>163</v>
      </c>
      <c r="C77" s="310">
        <v>6</v>
      </c>
      <c r="D77" s="170" t="s">
        <v>240</v>
      </c>
      <c r="E77" s="310">
        <v>90000001354</v>
      </c>
      <c r="F77" s="291" t="s">
        <v>164</v>
      </c>
      <c r="G77" s="311">
        <v>8</v>
      </c>
    </row>
    <row r="78" spans="1:9" s="312" customFormat="1" ht="16.5" customHeight="1">
      <c r="A78" s="209" t="s">
        <v>162</v>
      </c>
      <c r="B78" s="309" t="s">
        <v>163</v>
      </c>
      <c r="C78" s="310">
        <v>6</v>
      </c>
      <c r="D78" s="170" t="s">
        <v>241</v>
      </c>
      <c r="E78" s="310">
        <v>90000001355</v>
      </c>
      <c r="F78" s="291" t="s">
        <v>164</v>
      </c>
      <c r="G78" s="311">
        <v>36</v>
      </c>
      <c r="H78" s="186">
        <f>SUM(G53:G78)</f>
        <v>12490</v>
      </c>
      <c r="I78" s="313"/>
    </row>
    <row r="79" spans="1:9" s="312" customFormat="1" ht="17.100000000000001" customHeight="1">
      <c r="A79" s="209" t="s">
        <v>162</v>
      </c>
      <c r="B79" s="309" t="s">
        <v>163</v>
      </c>
      <c r="C79" s="310">
        <v>6</v>
      </c>
      <c r="D79" s="168" t="s">
        <v>242</v>
      </c>
      <c r="E79" s="310">
        <v>90000001016</v>
      </c>
      <c r="F79" s="291" t="s">
        <v>164</v>
      </c>
      <c r="G79" s="311">
        <v>406</v>
      </c>
    </row>
    <row r="80" spans="1:9" s="312" customFormat="1" ht="17.100000000000001" customHeight="1">
      <c r="A80" s="209" t="s">
        <v>162</v>
      </c>
      <c r="B80" s="309" t="s">
        <v>163</v>
      </c>
      <c r="C80" s="310">
        <v>6</v>
      </c>
      <c r="D80" s="168" t="s">
        <v>243</v>
      </c>
      <c r="E80" s="310">
        <v>90000001017</v>
      </c>
      <c r="F80" s="291" t="s">
        <v>164</v>
      </c>
      <c r="G80" s="311">
        <v>785</v>
      </c>
    </row>
    <row r="81" spans="1:9" s="312" customFormat="1" ht="17.100000000000001" customHeight="1">
      <c r="A81" s="209" t="s">
        <v>162</v>
      </c>
      <c r="B81" s="309" t="s">
        <v>163</v>
      </c>
      <c r="C81" s="310">
        <v>6</v>
      </c>
      <c r="D81" s="168" t="s">
        <v>244</v>
      </c>
      <c r="E81" s="310">
        <v>90000001106</v>
      </c>
      <c r="F81" s="291" t="s">
        <v>164</v>
      </c>
      <c r="G81" s="311">
        <v>533</v>
      </c>
    </row>
    <row r="82" spans="1:9" s="312" customFormat="1" ht="17.100000000000001" customHeight="1">
      <c r="A82" s="209" t="s">
        <v>162</v>
      </c>
      <c r="B82" s="309" t="s">
        <v>163</v>
      </c>
      <c r="C82" s="310">
        <v>6</v>
      </c>
      <c r="D82" s="168" t="s">
        <v>390</v>
      </c>
      <c r="E82" s="310">
        <v>90000001125</v>
      </c>
      <c r="F82" s="291" t="s">
        <v>164</v>
      </c>
      <c r="G82" s="311">
        <v>620</v>
      </c>
    </row>
    <row r="83" spans="1:9" s="312" customFormat="1" ht="17.100000000000001" customHeight="1">
      <c r="A83" s="209" t="s">
        <v>162</v>
      </c>
      <c r="B83" s="309" t="s">
        <v>163</v>
      </c>
      <c r="C83" s="310">
        <v>6</v>
      </c>
      <c r="D83" s="168" t="s">
        <v>245</v>
      </c>
      <c r="E83" s="310">
        <v>90000001126</v>
      </c>
      <c r="F83" s="291" t="s">
        <v>164</v>
      </c>
      <c r="G83" s="311">
        <v>146</v>
      </c>
    </row>
    <row r="84" spans="1:9" s="312" customFormat="1" ht="17.100000000000001" customHeight="1">
      <c r="A84" s="209" t="s">
        <v>162</v>
      </c>
      <c r="B84" s="309" t="s">
        <v>163</v>
      </c>
      <c r="C84" s="310">
        <v>6</v>
      </c>
      <c r="D84" s="168" t="s">
        <v>246</v>
      </c>
      <c r="E84" s="310">
        <v>90000001127</v>
      </c>
      <c r="F84" s="291" t="s">
        <v>164</v>
      </c>
      <c r="G84" s="311">
        <v>1284</v>
      </c>
    </row>
    <row r="85" spans="1:9" s="312" customFormat="1" ht="17.100000000000001" customHeight="1">
      <c r="A85" s="209" t="s">
        <v>162</v>
      </c>
      <c r="B85" s="309" t="s">
        <v>163</v>
      </c>
      <c r="C85" s="310">
        <v>6</v>
      </c>
      <c r="D85" s="168" t="s">
        <v>247</v>
      </c>
      <c r="E85" s="310">
        <v>90000001151</v>
      </c>
      <c r="F85" s="291" t="s">
        <v>164</v>
      </c>
      <c r="G85" s="311">
        <v>142</v>
      </c>
    </row>
    <row r="86" spans="1:9" s="312" customFormat="1" ht="17.100000000000001" customHeight="1">
      <c r="A86" s="209" t="s">
        <v>162</v>
      </c>
      <c r="B86" s="309" t="s">
        <v>163</v>
      </c>
      <c r="C86" s="310">
        <v>6</v>
      </c>
      <c r="D86" s="168" t="s">
        <v>248</v>
      </c>
      <c r="E86" s="310">
        <v>90000001161</v>
      </c>
      <c r="F86" s="291" t="s">
        <v>164</v>
      </c>
      <c r="G86" s="311">
        <v>38</v>
      </c>
    </row>
    <row r="87" spans="1:9" s="312" customFormat="1" ht="16.5" customHeight="1">
      <c r="A87" s="209" t="s">
        <v>162</v>
      </c>
      <c r="B87" s="309" t="s">
        <v>163</v>
      </c>
      <c r="C87" s="310">
        <v>6</v>
      </c>
      <c r="D87" s="170" t="s">
        <v>327</v>
      </c>
      <c r="E87" s="310">
        <v>90000001212</v>
      </c>
      <c r="F87" s="291" t="s">
        <v>164</v>
      </c>
      <c r="G87" s="311">
        <v>59</v>
      </c>
    </row>
    <row r="88" spans="1:9" s="312" customFormat="1" ht="17.100000000000001" customHeight="1">
      <c r="A88" s="209" t="s">
        <v>162</v>
      </c>
      <c r="B88" s="309" t="s">
        <v>163</v>
      </c>
      <c r="C88" s="310">
        <v>6</v>
      </c>
      <c r="D88" s="168" t="s">
        <v>249</v>
      </c>
      <c r="E88" s="310">
        <v>90000001213</v>
      </c>
      <c r="F88" s="291" t="s">
        <v>164</v>
      </c>
      <c r="G88" s="311">
        <v>395</v>
      </c>
    </row>
    <row r="89" spans="1:9" s="312" customFormat="1" ht="17.100000000000001" customHeight="1">
      <c r="A89" s="209" t="s">
        <v>162</v>
      </c>
      <c r="B89" s="309" t="s">
        <v>163</v>
      </c>
      <c r="C89" s="310">
        <v>6</v>
      </c>
      <c r="D89" s="168" t="s">
        <v>250</v>
      </c>
      <c r="E89" s="310">
        <v>90000001305</v>
      </c>
      <c r="F89" s="291" t="s">
        <v>164</v>
      </c>
      <c r="G89" s="311">
        <v>4</v>
      </c>
    </row>
    <row r="90" spans="1:9" s="312" customFormat="1" ht="17.100000000000001" customHeight="1">
      <c r="A90" s="209" t="s">
        <v>162</v>
      </c>
      <c r="B90" s="309" t="s">
        <v>163</v>
      </c>
      <c r="C90" s="310">
        <v>6</v>
      </c>
      <c r="D90" s="168" t="s">
        <v>251</v>
      </c>
      <c r="E90" s="310">
        <v>90000001401</v>
      </c>
      <c r="F90" s="291" t="s">
        <v>164</v>
      </c>
      <c r="G90" s="311">
        <v>210</v>
      </c>
    </row>
    <row r="91" spans="1:9" s="312" customFormat="1" ht="17.100000000000001" customHeight="1">
      <c r="A91" s="209" t="s">
        <v>162</v>
      </c>
      <c r="B91" s="309" t="s">
        <v>163</v>
      </c>
      <c r="C91" s="310">
        <v>6</v>
      </c>
      <c r="D91" s="175" t="s">
        <v>252</v>
      </c>
      <c r="E91" s="310">
        <v>90000001402</v>
      </c>
      <c r="F91" s="291" t="s">
        <v>164</v>
      </c>
      <c r="G91" s="311">
        <v>49</v>
      </c>
    </row>
    <row r="92" spans="1:9" s="337" customFormat="1" ht="29.25" customHeight="1">
      <c r="A92" s="331" t="s">
        <v>162</v>
      </c>
      <c r="B92" s="332" t="s">
        <v>163</v>
      </c>
      <c r="C92" s="333">
        <v>6</v>
      </c>
      <c r="D92" s="343" t="s">
        <v>253</v>
      </c>
      <c r="E92" s="333">
        <v>90000001465</v>
      </c>
      <c r="F92" s="335" t="s">
        <v>164</v>
      </c>
      <c r="G92" s="336">
        <v>576</v>
      </c>
      <c r="H92" s="344">
        <f>SUM(G79:G92)</f>
        <v>5247</v>
      </c>
      <c r="I92" s="345"/>
    </row>
    <row r="93" spans="1:9" s="312" customFormat="1" ht="17.100000000000001" customHeight="1">
      <c r="A93" s="209" t="s">
        <v>162</v>
      </c>
      <c r="B93" s="309" t="s">
        <v>163</v>
      </c>
      <c r="C93" s="310">
        <v>6</v>
      </c>
      <c r="D93" s="168" t="s">
        <v>254</v>
      </c>
      <c r="E93" s="310">
        <v>90000001036</v>
      </c>
      <c r="F93" s="291" t="s">
        <v>164</v>
      </c>
      <c r="G93" s="311">
        <v>294</v>
      </c>
    </row>
    <row r="94" spans="1:9" s="312" customFormat="1" ht="17.100000000000001" customHeight="1">
      <c r="A94" s="209" t="s">
        <v>162</v>
      </c>
      <c r="B94" s="309" t="s">
        <v>163</v>
      </c>
      <c r="C94" s="310">
        <v>6</v>
      </c>
      <c r="D94" s="168" t="s">
        <v>255</v>
      </c>
      <c r="E94" s="310">
        <v>90000001038</v>
      </c>
      <c r="F94" s="291" t="s">
        <v>164</v>
      </c>
      <c r="G94" s="311">
        <v>427</v>
      </c>
    </row>
    <row r="95" spans="1:9" s="312" customFormat="1" ht="17.100000000000001" customHeight="1">
      <c r="A95" s="209" t="s">
        <v>162</v>
      </c>
      <c r="B95" s="309" t="s">
        <v>163</v>
      </c>
      <c r="C95" s="310">
        <v>6</v>
      </c>
      <c r="D95" s="168" t="s">
        <v>256</v>
      </c>
      <c r="E95" s="310">
        <v>90000001108</v>
      </c>
      <c r="F95" s="291" t="s">
        <v>164</v>
      </c>
      <c r="G95" s="311">
        <v>321</v>
      </c>
    </row>
    <row r="96" spans="1:9" s="312" customFormat="1" ht="17.100000000000001" customHeight="1">
      <c r="A96" s="209" t="s">
        <v>162</v>
      </c>
      <c r="B96" s="309" t="s">
        <v>163</v>
      </c>
      <c r="C96" s="310">
        <v>6</v>
      </c>
      <c r="D96" s="168" t="s">
        <v>257</v>
      </c>
      <c r="E96" s="310">
        <v>90000001109</v>
      </c>
      <c r="F96" s="291" t="s">
        <v>164</v>
      </c>
      <c r="G96" s="311">
        <v>599</v>
      </c>
    </row>
    <row r="97" spans="1:7" s="312" customFormat="1" ht="17.100000000000001" customHeight="1">
      <c r="A97" s="209" t="s">
        <v>162</v>
      </c>
      <c r="B97" s="309" t="s">
        <v>163</v>
      </c>
      <c r="C97" s="310">
        <v>6</v>
      </c>
      <c r="D97" s="168" t="s">
        <v>258</v>
      </c>
      <c r="E97" s="310">
        <v>90000001110</v>
      </c>
      <c r="F97" s="291" t="s">
        <v>164</v>
      </c>
      <c r="G97" s="311">
        <v>918</v>
      </c>
    </row>
    <row r="98" spans="1:7" s="312" customFormat="1" ht="17.100000000000001" customHeight="1">
      <c r="A98" s="209" t="s">
        <v>162</v>
      </c>
      <c r="B98" s="309" t="s">
        <v>163</v>
      </c>
      <c r="C98" s="310">
        <v>6</v>
      </c>
      <c r="D98" s="170" t="s">
        <v>259</v>
      </c>
      <c r="E98" s="310">
        <v>90000001128</v>
      </c>
      <c r="F98" s="291" t="s">
        <v>164</v>
      </c>
      <c r="G98" s="311">
        <v>865</v>
      </c>
    </row>
    <row r="99" spans="1:7" s="312" customFormat="1" ht="16.5" customHeight="1">
      <c r="A99" s="209" t="s">
        <v>162</v>
      </c>
      <c r="B99" s="309" t="s">
        <v>163</v>
      </c>
      <c r="C99" s="310">
        <v>6</v>
      </c>
      <c r="D99" s="170" t="s">
        <v>260</v>
      </c>
      <c r="E99" s="310">
        <v>90000001129</v>
      </c>
      <c r="F99" s="291" t="s">
        <v>164</v>
      </c>
      <c r="G99" s="311">
        <v>302</v>
      </c>
    </row>
    <row r="100" spans="1:7" s="312" customFormat="1" ht="17.100000000000001" customHeight="1">
      <c r="A100" s="209" t="s">
        <v>162</v>
      </c>
      <c r="B100" s="309" t="s">
        <v>163</v>
      </c>
      <c r="C100" s="310">
        <v>6</v>
      </c>
      <c r="D100" s="168" t="s">
        <v>261</v>
      </c>
      <c r="E100" s="310">
        <v>90000001130</v>
      </c>
      <c r="F100" s="291" t="s">
        <v>164</v>
      </c>
      <c r="G100" s="311">
        <v>454</v>
      </c>
    </row>
    <row r="101" spans="1:7" s="312" customFormat="1" ht="17.100000000000001" customHeight="1">
      <c r="A101" s="209" t="s">
        <v>162</v>
      </c>
      <c r="B101" s="309" t="s">
        <v>163</v>
      </c>
      <c r="C101" s="310">
        <v>6</v>
      </c>
      <c r="D101" s="168" t="s">
        <v>262</v>
      </c>
      <c r="E101" s="310">
        <v>90000001131</v>
      </c>
      <c r="F101" s="291" t="s">
        <v>164</v>
      </c>
      <c r="G101" s="311">
        <v>850</v>
      </c>
    </row>
    <row r="102" spans="1:7" s="312" customFormat="1" ht="17.100000000000001" customHeight="1">
      <c r="A102" s="209" t="s">
        <v>162</v>
      </c>
      <c r="B102" s="309" t="s">
        <v>163</v>
      </c>
      <c r="C102" s="310">
        <v>6</v>
      </c>
      <c r="D102" s="168" t="s">
        <v>263</v>
      </c>
      <c r="E102" s="310">
        <v>90000001132</v>
      </c>
      <c r="F102" s="291" t="s">
        <v>164</v>
      </c>
      <c r="G102" s="311">
        <v>844</v>
      </c>
    </row>
    <row r="103" spans="1:7" s="337" customFormat="1" ht="24.75" customHeight="1">
      <c r="A103" s="331" t="s">
        <v>162</v>
      </c>
      <c r="B103" s="332" t="s">
        <v>163</v>
      </c>
      <c r="C103" s="333">
        <v>6</v>
      </c>
      <c r="D103" s="334" t="s">
        <v>264</v>
      </c>
      <c r="E103" s="333">
        <v>90000001133</v>
      </c>
      <c r="F103" s="335" t="s">
        <v>164</v>
      </c>
      <c r="G103" s="336">
        <v>657</v>
      </c>
    </row>
    <row r="104" spans="1:7" s="312" customFormat="1" ht="17.100000000000001" customHeight="1">
      <c r="A104" s="209" t="s">
        <v>162</v>
      </c>
      <c r="B104" s="309" t="s">
        <v>163</v>
      </c>
      <c r="C104" s="310">
        <v>6</v>
      </c>
      <c r="D104" s="168" t="s">
        <v>265</v>
      </c>
      <c r="E104" s="310">
        <v>90000001134</v>
      </c>
      <c r="F104" s="291" t="s">
        <v>164</v>
      </c>
      <c r="G104" s="311">
        <v>1102</v>
      </c>
    </row>
    <row r="105" spans="1:7" s="337" customFormat="1" ht="27" customHeight="1">
      <c r="A105" s="331" t="s">
        <v>162</v>
      </c>
      <c r="B105" s="332" t="s">
        <v>163</v>
      </c>
      <c r="C105" s="333">
        <v>6</v>
      </c>
      <c r="D105" s="343" t="s">
        <v>266</v>
      </c>
      <c r="E105" s="333">
        <v>90000001152</v>
      </c>
      <c r="F105" s="335" t="s">
        <v>164</v>
      </c>
      <c r="G105" s="336">
        <v>338</v>
      </c>
    </row>
    <row r="106" spans="1:7" s="312" customFormat="1" ht="16.5" customHeight="1">
      <c r="A106" s="209" t="s">
        <v>162</v>
      </c>
      <c r="B106" s="309" t="s">
        <v>163</v>
      </c>
      <c r="C106" s="310">
        <v>6</v>
      </c>
      <c r="D106" s="170" t="s">
        <v>267</v>
      </c>
      <c r="E106" s="310">
        <v>90000001162</v>
      </c>
      <c r="F106" s="291" t="s">
        <v>164</v>
      </c>
      <c r="G106" s="311">
        <v>178</v>
      </c>
    </row>
    <row r="107" spans="1:7" s="337" customFormat="1" ht="24.75" customHeight="1">
      <c r="A107" s="331" t="s">
        <v>162</v>
      </c>
      <c r="B107" s="332" t="s">
        <v>163</v>
      </c>
      <c r="C107" s="333">
        <v>6</v>
      </c>
      <c r="D107" s="343" t="s">
        <v>268</v>
      </c>
      <c r="E107" s="333">
        <v>90000001171</v>
      </c>
      <c r="F107" s="335" t="s">
        <v>164</v>
      </c>
      <c r="G107" s="336">
        <v>724</v>
      </c>
    </row>
    <row r="108" spans="1:7" s="312" customFormat="1" ht="17.100000000000001" customHeight="1" thickBot="1">
      <c r="A108" s="213" t="s">
        <v>162</v>
      </c>
      <c r="B108" s="314" t="s">
        <v>163</v>
      </c>
      <c r="C108" s="315">
        <v>6</v>
      </c>
      <c r="D108" s="174" t="s">
        <v>269</v>
      </c>
      <c r="E108" s="315">
        <v>90000001173</v>
      </c>
      <c r="F108" s="316" t="s">
        <v>164</v>
      </c>
      <c r="G108" s="73">
        <v>2145</v>
      </c>
    </row>
    <row r="109" spans="1:7" ht="13.5" thickTop="1"/>
    <row r="110" spans="1:7" ht="13.5" customHeight="1" thickBot="1">
      <c r="A110" s="192"/>
      <c r="B110" s="192"/>
      <c r="C110" s="193"/>
      <c r="D110" s="193"/>
      <c r="E110" s="193"/>
      <c r="G110" s="194" t="s">
        <v>2</v>
      </c>
    </row>
    <row r="111" spans="1:7" ht="27" thickTop="1" thickBot="1">
      <c r="A111" s="188" t="s">
        <v>3</v>
      </c>
      <c r="B111" s="189" t="s">
        <v>4</v>
      </c>
      <c r="C111" s="190" t="s">
        <v>5</v>
      </c>
      <c r="D111" s="190"/>
      <c r="E111" s="190" t="s">
        <v>160</v>
      </c>
      <c r="F111" s="191" t="s">
        <v>6</v>
      </c>
      <c r="G111" s="317" t="s">
        <v>386</v>
      </c>
    </row>
    <row r="112" spans="1:7" s="312" customFormat="1" ht="17.100000000000001" customHeight="1" thickTop="1">
      <c r="A112" s="209" t="s">
        <v>162</v>
      </c>
      <c r="B112" s="309" t="s">
        <v>163</v>
      </c>
      <c r="C112" s="310">
        <v>6</v>
      </c>
      <c r="D112" s="168" t="s">
        <v>270</v>
      </c>
      <c r="E112" s="310">
        <v>90000001216</v>
      </c>
      <c r="F112" s="291" t="s">
        <v>164</v>
      </c>
      <c r="G112" s="311">
        <v>233</v>
      </c>
    </row>
    <row r="113" spans="1:9" s="312" customFormat="1" ht="17.100000000000001" customHeight="1">
      <c r="A113" s="209" t="s">
        <v>162</v>
      </c>
      <c r="B113" s="309" t="s">
        <v>163</v>
      </c>
      <c r="C113" s="310">
        <v>6</v>
      </c>
      <c r="D113" s="168" t="s">
        <v>271</v>
      </c>
      <c r="E113" s="310">
        <v>90000001218</v>
      </c>
      <c r="F113" s="291" t="s">
        <v>164</v>
      </c>
      <c r="G113" s="311">
        <v>249</v>
      </c>
    </row>
    <row r="114" spans="1:9" s="312" customFormat="1" ht="17.100000000000001" customHeight="1">
      <c r="A114" s="209" t="s">
        <v>162</v>
      </c>
      <c r="B114" s="309" t="s">
        <v>163</v>
      </c>
      <c r="C114" s="310">
        <v>6</v>
      </c>
      <c r="D114" s="168" t="s">
        <v>272</v>
      </c>
      <c r="E114" s="310">
        <v>90000001307</v>
      </c>
      <c r="F114" s="291" t="s">
        <v>164</v>
      </c>
      <c r="G114" s="311">
        <v>47</v>
      </c>
    </row>
    <row r="115" spans="1:9" s="312" customFormat="1" ht="17.100000000000001" customHeight="1">
      <c r="A115" s="209" t="s">
        <v>162</v>
      </c>
      <c r="B115" s="309" t="s">
        <v>163</v>
      </c>
      <c r="C115" s="310">
        <v>6</v>
      </c>
      <c r="D115" s="168" t="s">
        <v>273</v>
      </c>
      <c r="E115" s="310">
        <v>90000001309</v>
      </c>
      <c r="F115" s="291" t="s">
        <v>164</v>
      </c>
      <c r="G115" s="311">
        <v>223</v>
      </c>
    </row>
    <row r="116" spans="1:9" s="312" customFormat="1" ht="16.5" customHeight="1">
      <c r="A116" s="209" t="s">
        <v>162</v>
      </c>
      <c r="B116" s="309" t="s">
        <v>163</v>
      </c>
      <c r="C116" s="310">
        <v>6</v>
      </c>
      <c r="D116" s="170" t="s">
        <v>274</v>
      </c>
      <c r="E116" s="310">
        <v>90000001310</v>
      </c>
      <c r="F116" s="291" t="s">
        <v>164</v>
      </c>
      <c r="G116" s="311">
        <v>14</v>
      </c>
    </row>
    <row r="117" spans="1:9" s="312" customFormat="1" ht="16.5" customHeight="1">
      <c r="A117" s="209" t="s">
        <v>162</v>
      </c>
      <c r="B117" s="309" t="s">
        <v>163</v>
      </c>
      <c r="C117" s="310">
        <v>6</v>
      </c>
      <c r="D117" s="170" t="s">
        <v>275</v>
      </c>
      <c r="E117" s="310">
        <v>90000001353</v>
      </c>
      <c r="F117" s="291" t="s">
        <v>164</v>
      </c>
      <c r="G117" s="311">
        <v>66</v>
      </c>
    </row>
    <row r="118" spans="1:9" s="312" customFormat="1" ht="17.100000000000001" customHeight="1">
      <c r="A118" s="209" t="s">
        <v>162</v>
      </c>
      <c r="B118" s="309" t="s">
        <v>163</v>
      </c>
      <c r="C118" s="310">
        <v>6</v>
      </c>
      <c r="D118" s="168" t="s">
        <v>276</v>
      </c>
      <c r="E118" s="310">
        <v>90000001403</v>
      </c>
      <c r="F118" s="291" t="s">
        <v>164</v>
      </c>
      <c r="G118" s="311">
        <v>179</v>
      </c>
    </row>
    <row r="119" spans="1:9" s="312" customFormat="1" ht="17.100000000000001" customHeight="1">
      <c r="A119" s="209" t="s">
        <v>162</v>
      </c>
      <c r="B119" s="309" t="s">
        <v>163</v>
      </c>
      <c r="C119" s="310">
        <v>6</v>
      </c>
      <c r="D119" s="168" t="s">
        <v>277</v>
      </c>
      <c r="E119" s="310">
        <v>90000001404</v>
      </c>
      <c r="F119" s="291" t="s">
        <v>164</v>
      </c>
      <c r="G119" s="311">
        <v>227</v>
      </c>
    </row>
    <row r="120" spans="1:9" s="312" customFormat="1" ht="17.100000000000001" customHeight="1">
      <c r="A120" s="209" t="s">
        <v>162</v>
      </c>
      <c r="B120" s="309" t="s">
        <v>163</v>
      </c>
      <c r="C120" s="310">
        <v>6</v>
      </c>
      <c r="D120" s="168" t="s">
        <v>278</v>
      </c>
      <c r="E120" s="310">
        <v>90000001405</v>
      </c>
      <c r="F120" s="291" t="s">
        <v>164</v>
      </c>
      <c r="G120" s="311">
        <v>28</v>
      </c>
      <c r="H120" s="186">
        <f>SUM(G93:G120)</f>
        <v>12284</v>
      </c>
      <c r="I120" s="313"/>
    </row>
    <row r="121" spans="1:9" s="337" customFormat="1" ht="26.25" customHeight="1">
      <c r="A121" s="331" t="s">
        <v>162</v>
      </c>
      <c r="B121" s="332" t="s">
        <v>163</v>
      </c>
      <c r="C121" s="333">
        <v>6</v>
      </c>
      <c r="D121" s="343" t="s">
        <v>279</v>
      </c>
      <c r="E121" s="333">
        <v>90000001025</v>
      </c>
      <c r="F121" s="335" t="s">
        <v>164</v>
      </c>
      <c r="G121" s="336">
        <v>10</v>
      </c>
    </row>
    <row r="122" spans="1:9" s="312" customFormat="1" ht="17.100000000000001" customHeight="1">
      <c r="A122" s="209" t="s">
        <v>162</v>
      </c>
      <c r="B122" s="309" t="s">
        <v>163</v>
      </c>
      <c r="C122" s="310">
        <v>6</v>
      </c>
      <c r="D122" s="168" t="s">
        <v>280</v>
      </c>
      <c r="E122" s="310">
        <v>90000001043</v>
      </c>
      <c r="F122" s="291" t="s">
        <v>164</v>
      </c>
      <c r="G122" s="311">
        <v>204</v>
      </c>
    </row>
    <row r="123" spans="1:9" s="312" customFormat="1" ht="17.100000000000001" customHeight="1">
      <c r="A123" s="209" t="s">
        <v>162</v>
      </c>
      <c r="B123" s="309" t="s">
        <v>163</v>
      </c>
      <c r="C123" s="310">
        <v>6</v>
      </c>
      <c r="D123" s="168" t="s">
        <v>281</v>
      </c>
      <c r="E123" s="310">
        <v>90000001113</v>
      </c>
      <c r="F123" s="291" t="s">
        <v>164</v>
      </c>
      <c r="G123" s="311">
        <v>715</v>
      </c>
    </row>
    <row r="124" spans="1:9" s="312" customFormat="1" ht="17.100000000000001" customHeight="1">
      <c r="A124" s="209" t="s">
        <v>162</v>
      </c>
      <c r="B124" s="309" t="s">
        <v>163</v>
      </c>
      <c r="C124" s="310">
        <v>6</v>
      </c>
      <c r="D124" s="168" t="s">
        <v>282</v>
      </c>
      <c r="E124" s="310">
        <v>90000001142</v>
      </c>
      <c r="F124" s="291" t="s">
        <v>164</v>
      </c>
      <c r="G124" s="311">
        <v>2175</v>
      </c>
    </row>
    <row r="125" spans="1:9" s="312" customFormat="1" ht="17.100000000000001" customHeight="1">
      <c r="A125" s="209" t="s">
        <v>162</v>
      </c>
      <c r="B125" s="309" t="s">
        <v>163</v>
      </c>
      <c r="C125" s="310">
        <v>6</v>
      </c>
      <c r="D125" s="168" t="s">
        <v>283</v>
      </c>
      <c r="E125" s="310">
        <v>90000001175</v>
      </c>
      <c r="F125" s="291" t="s">
        <v>164</v>
      </c>
      <c r="G125" s="311">
        <v>460</v>
      </c>
    </row>
    <row r="126" spans="1:9" s="312" customFormat="1" ht="17.100000000000001" customHeight="1">
      <c r="A126" s="209" t="s">
        <v>162</v>
      </c>
      <c r="B126" s="309" t="s">
        <v>163</v>
      </c>
      <c r="C126" s="310">
        <v>6</v>
      </c>
      <c r="D126" s="168" t="s">
        <v>284</v>
      </c>
      <c r="E126" s="310">
        <v>90000001225</v>
      </c>
      <c r="F126" s="291" t="s">
        <v>164</v>
      </c>
      <c r="G126" s="311">
        <v>661</v>
      </c>
    </row>
    <row r="127" spans="1:9" s="312" customFormat="1" ht="17.100000000000001" customHeight="1">
      <c r="A127" s="209" t="s">
        <v>162</v>
      </c>
      <c r="B127" s="309" t="s">
        <v>163</v>
      </c>
      <c r="C127" s="310">
        <v>6</v>
      </c>
      <c r="D127" s="168" t="s">
        <v>285</v>
      </c>
      <c r="E127" s="310">
        <v>90000001226</v>
      </c>
      <c r="F127" s="291" t="s">
        <v>164</v>
      </c>
      <c r="G127" s="311">
        <v>1372</v>
      </c>
    </row>
    <row r="128" spans="1:9" s="312" customFormat="1" ht="17.100000000000001" customHeight="1">
      <c r="A128" s="209" t="s">
        <v>162</v>
      </c>
      <c r="B128" s="309" t="s">
        <v>163</v>
      </c>
      <c r="C128" s="310">
        <v>6</v>
      </c>
      <c r="D128" s="168" t="s">
        <v>286</v>
      </c>
      <c r="E128" s="310">
        <v>90000001227</v>
      </c>
      <c r="F128" s="291" t="s">
        <v>164</v>
      </c>
      <c r="G128" s="311">
        <v>844</v>
      </c>
    </row>
    <row r="129" spans="1:11" s="312" customFormat="1" ht="17.100000000000001" customHeight="1">
      <c r="A129" s="209" t="s">
        <v>162</v>
      </c>
      <c r="B129" s="309" t="s">
        <v>163</v>
      </c>
      <c r="C129" s="310">
        <v>6</v>
      </c>
      <c r="D129" s="168" t="s">
        <v>287</v>
      </c>
      <c r="E129" s="310">
        <v>90000001314</v>
      </c>
      <c r="F129" s="291" t="s">
        <v>164</v>
      </c>
      <c r="G129" s="311">
        <v>29</v>
      </c>
    </row>
    <row r="130" spans="1:11" s="312" customFormat="1" ht="17.100000000000001" customHeight="1">
      <c r="A130" s="209" t="s">
        <v>162</v>
      </c>
      <c r="B130" s="309" t="s">
        <v>163</v>
      </c>
      <c r="C130" s="310">
        <v>6</v>
      </c>
      <c r="D130" s="168" t="s">
        <v>288</v>
      </c>
      <c r="E130" s="310">
        <v>90000001315</v>
      </c>
      <c r="F130" s="291" t="s">
        <v>164</v>
      </c>
      <c r="G130" s="311">
        <v>31</v>
      </c>
    </row>
    <row r="131" spans="1:11" s="312" customFormat="1" ht="17.100000000000001" customHeight="1" thickBot="1">
      <c r="A131" s="213" t="s">
        <v>162</v>
      </c>
      <c r="B131" s="314" t="s">
        <v>163</v>
      </c>
      <c r="C131" s="315">
        <v>6</v>
      </c>
      <c r="D131" s="174" t="s">
        <v>289</v>
      </c>
      <c r="E131" s="315">
        <v>90000001407</v>
      </c>
      <c r="F131" s="316" t="s">
        <v>164</v>
      </c>
      <c r="G131" s="73">
        <v>77</v>
      </c>
      <c r="H131" s="186">
        <f>SUM(G121:G131)</f>
        <v>6578</v>
      </c>
      <c r="I131" s="318"/>
      <c r="K131" s="313"/>
    </row>
    <row r="132" spans="1:11" s="41" customFormat="1" ht="24" customHeight="1" thickTop="1" thickBot="1">
      <c r="A132" s="428" t="s">
        <v>171</v>
      </c>
      <c r="B132" s="429"/>
      <c r="C132" s="430"/>
      <c r="D132" s="430"/>
      <c r="E132" s="430"/>
      <c r="F132" s="431"/>
      <c r="G132" s="200">
        <f>SUM(G10:G131)</f>
        <v>59366</v>
      </c>
      <c r="H132" s="319">
        <f>H52+H78+H92+H120+H131</f>
        <v>59529</v>
      </c>
      <c r="I132" s="427"/>
    </row>
    <row r="133" spans="1:11" ht="24" customHeight="1" thickTop="1">
      <c r="A133" s="70" t="s">
        <v>438</v>
      </c>
      <c r="B133" s="410"/>
      <c r="C133" s="411"/>
      <c r="D133" s="412"/>
      <c r="E133" s="411"/>
      <c r="F133" s="413"/>
      <c r="G133" s="414"/>
      <c r="H133" s="69"/>
      <c r="I133" s="320"/>
    </row>
    <row r="134" spans="1:11" s="312" customFormat="1" ht="17.100000000000001" customHeight="1">
      <c r="A134" s="408">
        <v>6172</v>
      </c>
      <c r="B134" s="309">
        <v>2122</v>
      </c>
      <c r="C134" s="310">
        <v>10</v>
      </c>
      <c r="D134" s="168" t="s">
        <v>417</v>
      </c>
      <c r="E134" s="310">
        <v>90000001012</v>
      </c>
      <c r="F134" s="291" t="s">
        <v>164</v>
      </c>
      <c r="G134" s="409">
        <v>100</v>
      </c>
      <c r="H134" s="186"/>
      <c r="I134" s="318"/>
      <c r="K134" s="313"/>
    </row>
    <row r="135" spans="1:11" s="312" customFormat="1" ht="17.100000000000001" customHeight="1">
      <c r="A135" s="408">
        <v>6172</v>
      </c>
      <c r="B135" s="309">
        <v>2122</v>
      </c>
      <c r="C135" s="310">
        <v>10</v>
      </c>
      <c r="D135" s="168" t="s">
        <v>418</v>
      </c>
      <c r="E135" s="310">
        <v>90000001137</v>
      </c>
      <c r="F135" s="291" t="s">
        <v>164</v>
      </c>
      <c r="G135" s="409">
        <v>25</v>
      </c>
      <c r="H135" s="186"/>
      <c r="I135" s="437"/>
      <c r="K135" s="313"/>
    </row>
    <row r="136" spans="1:11" s="312" customFormat="1" ht="17.100000000000001" customHeight="1">
      <c r="A136" s="408">
        <v>6172</v>
      </c>
      <c r="B136" s="309">
        <v>2122</v>
      </c>
      <c r="C136" s="310">
        <v>10</v>
      </c>
      <c r="D136" s="171" t="s">
        <v>192</v>
      </c>
      <c r="E136" s="310">
        <v>90000001102</v>
      </c>
      <c r="F136" s="291" t="s">
        <v>164</v>
      </c>
      <c r="G136" s="409">
        <v>90</v>
      </c>
      <c r="H136" s="186"/>
      <c r="I136" s="437"/>
      <c r="K136" s="313"/>
    </row>
    <row r="137" spans="1:11" s="312" customFormat="1" ht="17.100000000000001" customHeight="1">
      <c r="A137" s="408">
        <v>6172</v>
      </c>
      <c r="B137" s="309">
        <v>2122</v>
      </c>
      <c r="C137" s="310">
        <v>10</v>
      </c>
      <c r="D137" s="168" t="s">
        <v>419</v>
      </c>
      <c r="E137" s="310">
        <v>90000001104</v>
      </c>
      <c r="F137" s="291" t="s">
        <v>164</v>
      </c>
      <c r="G137" s="409">
        <v>339</v>
      </c>
      <c r="H137" s="186"/>
      <c r="I137" s="437"/>
      <c r="K137" s="313"/>
    </row>
    <row r="138" spans="1:11" s="312" customFormat="1" ht="17.100000000000001" customHeight="1">
      <c r="A138" s="408">
        <v>6172</v>
      </c>
      <c r="B138" s="309">
        <v>2122</v>
      </c>
      <c r="C138" s="310">
        <v>10</v>
      </c>
      <c r="D138" s="168" t="s">
        <v>420</v>
      </c>
      <c r="E138" s="310">
        <v>90000001015</v>
      </c>
      <c r="F138" s="291" t="s">
        <v>164</v>
      </c>
      <c r="G138" s="409">
        <v>50</v>
      </c>
      <c r="H138" s="186"/>
      <c r="I138" s="437"/>
      <c r="K138" s="313"/>
    </row>
    <row r="139" spans="1:11" s="312" customFormat="1" ht="17.100000000000001" customHeight="1">
      <c r="A139" s="408">
        <v>6172</v>
      </c>
      <c r="B139" s="309">
        <v>2122</v>
      </c>
      <c r="C139" s="310">
        <v>10</v>
      </c>
      <c r="D139" s="168" t="s">
        <v>421</v>
      </c>
      <c r="E139" s="310">
        <v>90000001101</v>
      </c>
      <c r="F139" s="291" t="s">
        <v>164</v>
      </c>
      <c r="G139" s="409">
        <v>100</v>
      </c>
      <c r="H139" s="186"/>
      <c r="I139" s="437"/>
      <c r="K139" s="313"/>
    </row>
    <row r="140" spans="1:11" s="312" customFormat="1" ht="17.100000000000001" customHeight="1">
      <c r="A140" s="408">
        <v>6172</v>
      </c>
      <c r="B140" s="309">
        <v>2122</v>
      </c>
      <c r="C140" s="310">
        <v>10</v>
      </c>
      <c r="D140" s="168" t="s">
        <v>422</v>
      </c>
      <c r="E140" s="310">
        <v>90000001171</v>
      </c>
      <c r="F140" s="291" t="s">
        <v>164</v>
      </c>
      <c r="G140" s="409">
        <v>433</v>
      </c>
      <c r="H140" s="186"/>
      <c r="I140" s="437"/>
      <c r="K140" s="313"/>
    </row>
    <row r="141" spans="1:11" s="312" customFormat="1" ht="17.100000000000001" customHeight="1">
      <c r="A141" s="408">
        <v>6172</v>
      </c>
      <c r="B141" s="309">
        <v>2122</v>
      </c>
      <c r="C141" s="310">
        <v>10</v>
      </c>
      <c r="D141" s="168" t="s">
        <v>423</v>
      </c>
      <c r="E141" s="310">
        <v>90000001465</v>
      </c>
      <c r="F141" s="291" t="s">
        <v>164</v>
      </c>
      <c r="G141" s="409">
        <f>100+80</f>
        <v>180</v>
      </c>
      <c r="H141" s="186"/>
      <c r="I141" s="437"/>
      <c r="K141" s="313"/>
    </row>
    <row r="142" spans="1:11" s="312" customFormat="1" ht="17.100000000000001" customHeight="1">
      <c r="A142" s="408">
        <v>6172</v>
      </c>
      <c r="B142" s="309">
        <v>2122</v>
      </c>
      <c r="C142" s="310">
        <v>10</v>
      </c>
      <c r="D142" s="168" t="s">
        <v>225</v>
      </c>
      <c r="E142" s="310">
        <v>90000001135</v>
      </c>
      <c r="F142" s="291" t="s">
        <v>164</v>
      </c>
      <c r="G142" s="409">
        <v>682</v>
      </c>
      <c r="H142" s="186"/>
      <c r="I142" s="437"/>
      <c r="K142" s="313"/>
    </row>
    <row r="143" spans="1:11" s="312" customFormat="1" ht="17.100000000000001" customHeight="1">
      <c r="A143" s="408">
        <v>6172</v>
      </c>
      <c r="B143" s="309">
        <v>2122</v>
      </c>
      <c r="C143" s="310">
        <v>10</v>
      </c>
      <c r="D143" s="168" t="s">
        <v>424</v>
      </c>
      <c r="E143" s="310">
        <v>90000001140</v>
      </c>
      <c r="F143" s="291" t="s">
        <v>164</v>
      </c>
      <c r="G143" s="409">
        <v>650</v>
      </c>
      <c r="H143" s="186"/>
      <c r="I143" s="437"/>
      <c r="K143" s="313"/>
    </row>
    <row r="144" spans="1:11" s="312" customFormat="1" ht="17.100000000000001" customHeight="1">
      <c r="A144" s="408">
        <v>6172</v>
      </c>
      <c r="B144" s="309">
        <v>2122</v>
      </c>
      <c r="C144" s="310">
        <v>10</v>
      </c>
      <c r="D144" s="168" t="s">
        <v>425</v>
      </c>
      <c r="E144" s="310">
        <v>90000001113</v>
      </c>
      <c r="F144" s="291" t="s">
        <v>164</v>
      </c>
      <c r="G144" s="409">
        <v>200</v>
      </c>
      <c r="H144" s="186"/>
      <c r="I144" s="437"/>
      <c r="K144" s="313"/>
    </row>
    <row r="145" spans="1:11" s="312" customFormat="1" ht="17.100000000000001" customHeight="1">
      <c r="A145" s="408">
        <v>6172</v>
      </c>
      <c r="B145" s="309">
        <v>2122</v>
      </c>
      <c r="C145" s="310">
        <v>10</v>
      </c>
      <c r="D145" s="168" t="s">
        <v>426</v>
      </c>
      <c r="E145" s="310">
        <v>90000001120</v>
      </c>
      <c r="F145" s="291" t="s">
        <v>164</v>
      </c>
      <c r="G145" s="409">
        <v>100</v>
      </c>
      <c r="H145" s="186"/>
      <c r="I145" s="437"/>
      <c r="K145" s="313"/>
    </row>
    <row r="146" spans="1:11" s="312" customFormat="1" ht="17.100000000000001" customHeight="1">
      <c r="A146" s="408">
        <v>6172</v>
      </c>
      <c r="B146" s="309">
        <v>2122</v>
      </c>
      <c r="C146" s="310">
        <v>10</v>
      </c>
      <c r="D146" s="168" t="s">
        <v>427</v>
      </c>
      <c r="E146" s="310">
        <v>90000001200</v>
      </c>
      <c r="F146" s="291" t="s">
        <v>164</v>
      </c>
      <c r="G146" s="409">
        <v>150</v>
      </c>
      <c r="H146" s="186"/>
      <c r="I146" s="437"/>
      <c r="K146" s="313"/>
    </row>
    <row r="147" spans="1:11" s="312" customFormat="1" ht="17.100000000000001" customHeight="1">
      <c r="A147" s="408">
        <v>6172</v>
      </c>
      <c r="B147" s="309">
        <v>2122</v>
      </c>
      <c r="C147" s="310">
        <v>10</v>
      </c>
      <c r="D147" s="168" t="s">
        <v>428</v>
      </c>
      <c r="E147" s="310">
        <v>90000001123</v>
      </c>
      <c r="F147" s="291" t="s">
        <v>164</v>
      </c>
      <c r="G147" s="409">
        <v>200</v>
      </c>
      <c r="H147" s="186"/>
      <c r="I147" s="437"/>
      <c r="K147" s="313"/>
    </row>
    <row r="148" spans="1:11" s="312" customFormat="1" ht="17.100000000000001" customHeight="1">
      <c r="A148" s="408">
        <v>6172</v>
      </c>
      <c r="B148" s="309">
        <v>2122</v>
      </c>
      <c r="C148" s="310">
        <v>10</v>
      </c>
      <c r="D148" s="168" t="s">
        <v>429</v>
      </c>
      <c r="E148" s="310">
        <v>90000001302</v>
      </c>
      <c r="F148" s="291" t="s">
        <v>164</v>
      </c>
      <c r="G148" s="409">
        <v>50</v>
      </c>
      <c r="H148" s="186"/>
      <c r="I148" s="437"/>
      <c r="K148" s="313"/>
    </row>
    <row r="149" spans="1:11" s="312" customFormat="1" ht="17.100000000000001" customHeight="1">
      <c r="A149" s="408">
        <v>6172</v>
      </c>
      <c r="B149" s="309">
        <v>2122</v>
      </c>
      <c r="C149" s="310">
        <v>10</v>
      </c>
      <c r="D149" s="168" t="s">
        <v>430</v>
      </c>
      <c r="E149" s="310">
        <v>90000001103</v>
      </c>
      <c r="F149" s="291" t="s">
        <v>164</v>
      </c>
      <c r="G149" s="409">
        <v>200</v>
      </c>
      <c r="H149" s="186"/>
      <c r="I149" s="437"/>
      <c r="K149" s="313"/>
    </row>
    <row r="150" spans="1:11" s="312" customFormat="1" ht="17.100000000000001" customHeight="1">
      <c r="A150" s="408">
        <v>6172</v>
      </c>
      <c r="B150" s="309">
        <v>2122</v>
      </c>
      <c r="C150" s="310">
        <v>10</v>
      </c>
      <c r="D150" s="168" t="s">
        <v>431</v>
      </c>
      <c r="E150" s="310">
        <v>90000001204</v>
      </c>
      <c r="F150" s="291" t="s">
        <v>164</v>
      </c>
      <c r="G150" s="409">
        <v>100</v>
      </c>
      <c r="H150" s="186"/>
      <c r="I150" s="437"/>
      <c r="K150" s="313"/>
    </row>
    <row r="151" spans="1:11" s="312" customFormat="1" ht="17.100000000000001" customHeight="1">
      <c r="A151" s="408">
        <v>6172</v>
      </c>
      <c r="B151" s="309">
        <v>2122</v>
      </c>
      <c r="C151" s="310">
        <v>10</v>
      </c>
      <c r="D151" s="168" t="s">
        <v>432</v>
      </c>
      <c r="E151" s="310">
        <v>90000001216</v>
      </c>
      <c r="F151" s="291" t="s">
        <v>164</v>
      </c>
      <c r="G151" s="409">
        <v>30</v>
      </c>
      <c r="H151" s="186"/>
      <c r="I151" s="437"/>
      <c r="K151" s="313"/>
    </row>
    <row r="152" spans="1:11" s="312" customFormat="1" ht="17.100000000000001" customHeight="1">
      <c r="A152" s="408">
        <v>6172</v>
      </c>
      <c r="B152" s="309">
        <v>2122</v>
      </c>
      <c r="C152" s="310">
        <v>10</v>
      </c>
      <c r="D152" s="168" t="s">
        <v>433</v>
      </c>
      <c r="E152" s="310">
        <v>90000001133</v>
      </c>
      <c r="F152" s="291" t="s">
        <v>164</v>
      </c>
      <c r="G152" s="409">
        <v>200</v>
      </c>
      <c r="H152" s="186"/>
      <c r="I152" s="437"/>
      <c r="K152" s="313"/>
    </row>
    <row r="153" spans="1:11" s="312" customFormat="1" ht="17.100000000000001" customHeight="1">
      <c r="A153" s="408">
        <v>6172</v>
      </c>
      <c r="B153" s="309">
        <v>2122</v>
      </c>
      <c r="C153" s="310">
        <v>10</v>
      </c>
      <c r="D153" s="168" t="s">
        <v>434</v>
      </c>
      <c r="E153" s="310">
        <v>90000001132</v>
      </c>
      <c r="F153" s="291" t="s">
        <v>164</v>
      </c>
      <c r="G153" s="409">
        <v>300</v>
      </c>
      <c r="H153" s="186"/>
      <c r="I153" s="437"/>
      <c r="K153" s="313"/>
    </row>
    <row r="154" spans="1:11" s="312" customFormat="1" ht="17.100000000000001" customHeight="1">
      <c r="A154" s="408">
        <v>6172</v>
      </c>
      <c r="B154" s="309">
        <v>2122</v>
      </c>
      <c r="C154" s="310">
        <v>10</v>
      </c>
      <c r="D154" s="168" t="s">
        <v>435</v>
      </c>
      <c r="E154" s="310">
        <v>90000001402</v>
      </c>
      <c r="F154" s="291" t="s">
        <v>164</v>
      </c>
      <c r="G154" s="409">
        <v>50</v>
      </c>
      <c r="H154" s="186"/>
      <c r="I154" s="437"/>
      <c r="K154" s="313"/>
    </row>
    <row r="155" spans="1:11" s="312" customFormat="1" ht="17.100000000000001" customHeight="1">
      <c r="A155" s="408">
        <v>6172</v>
      </c>
      <c r="B155" s="309">
        <v>2122</v>
      </c>
      <c r="C155" s="310">
        <v>10</v>
      </c>
      <c r="D155" s="168" t="s">
        <v>436</v>
      </c>
      <c r="E155" s="310">
        <v>90000001174</v>
      </c>
      <c r="F155" s="291" t="s">
        <v>164</v>
      </c>
      <c r="G155" s="409">
        <v>136</v>
      </c>
      <c r="H155" s="186"/>
      <c r="I155" s="437"/>
      <c r="K155" s="313"/>
    </row>
    <row r="156" spans="1:11" s="312" customFormat="1" ht="17.100000000000001" customHeight="1" thickBot="1">
      <c r="A156" s="406">
        <v>6172</v>
      </c>
      <c r="B156" s="314">
        <v>2122</v>
      </c>
      <c r="C156" s="315">
        <v>10</v>
      </c>
      <c r="D156" s="174" t="s">
        <v>437</v>
      </c>
      <c r="E156" s="315">
        <v>90000001223</v>
      </c>
      <c r="F156" s="316" t="s">
        <v>164</v>
      </c>
      <c r="G156" s="407">
        <v>400</v>
      </c>
      <c r="H156" s="186"/>
      <c r="I156" s="437"/>
      <c r="K156" s="313"/>
    </row>
    <row r="157" spans="1:11" s="41" customFormat="1" ht="23.25" customHeight="1" thickTop="1" thickBot="1">
      <c r="A157" s="428" t="s">
        <v>171</v>
      </c>
      <c r="B157" s="429"/>
      <c r="C157" s="430"/>
      <c r="D157" s="430"/>
      <c r="E157" s="430"/>
      <c r="F157" s="431"/>
      <c r="G157" s="200">
        <f>SUM(G134:H156)</f>
        <v>4765</v>
      </c>
      <c r="H157" s="319" t="e">
        <f>#REF!+H82+H96+H124+H134</f>
        <v>#REF!</v>
      </c>
      <c r="I157" s="427"/>
    </row>
    <row r="158" spans="1:11" ht="15.75" thickTop="1">
      <c r="A158" s="70" t="s">
        <v>439</v>
      </c>
      <c r="B158" s="184"/>
      <c r="C158" s="185"/>
      <c r="D158" s="185"/>
      <c r="E158" s="185"/>
      <c r="F158" s="67"/>
      <c r="G158" s="308"/>
      <c r="H158" s="69"/>
      <c r="I158" s="320"/>
    </row>
    <row r="159" spans="1:11" ht="15.75" thickBot="1">
      <c r="A159" s="213" t="s">
        <v>162</v>
      </c>
      <c r="B159" s="314" t="s">
        <v>163</v>
      </c>
      <c r="C159" s="315">
        <v>6</v>
      </c>
      <c r="D159" s="321" t="s">
        <v>290</v>
      </c>
      <c r="E159" s="315">
        <v>90000001600</v>
      </c>
      <c r="F159" s="316" t="s">
        <v>164</v>
      </c>
      <c r="G159" s="73">
        <v>27000</v>
      </c>
      <c r="H159" s="69"/>
      <c r="I159" s="320"/>
    </row>
    <row r="160" spans="1:11" s="41" customFormat="1" ht="16.5" thickTop="1" thickBot="1">
      <c r="A160" s="420" t="s">
        <v>172</v>
      </c>
      <c r="B160" s="432"/>
      <c r="C160" s="433"/>
      <c r="D160" s="433"/>
      <c r="E160" s="433"/>
      <c r="F160" s="434"/>
      <c r="G160" s="201">
        <f>SUM(G159)</f>
        <v>27000</v>
      </c>
      <c r="H160" s="69"/>
      <c r="I160" s="427"/>
    </row>
    <row r="161" spans="1:9" ht="15.75" thickTop="1">
      <c r="A161" s="70" t="s">
        <v>440</v>
      </c>
      <c r="B161" s="202"/>
      <c r="C161" s="185"/>
      <c r="D161" s="185"/>
      <c r="E161" s="185"/>
      <c r="F161" s="67"/>
      <c r="G161" s="308"/>
      <c r="I161" s="320"/>
    </row>
    <row r="162" spans="1:9" s="312" customFormat="1" ht="17.100000000000001" customHeight="1">
      <c r="A162" s="209" t="s">
        <v>162</v>
      </c>
      <c r="B162" s="309" t="s">
        <v>163</v>
      </c>
      <c r="C162" s="310">
        <v>6</v>
      </c>
      <c r="D162" s="310" t="s">
        <v>391</v>
      </c>
      <c r="E162" s="310">
        <v>90000001601</v>
      </c>
      <c r="F162" s="291" t="s">
        <v>164</v>
      </c>
      <c r="G162" s="311">
        <v>1960</v>
      </c>
      <c r="I162" s="322"/>
    </row>
    <row r="163" spans="1:9" s="312" customFormat="1" ht="17.100000000000001" customHeight="1">
      <c r="A163" s="209" t="s">
        <v>162</v>
      </c>
      <c r="B163" s="309" t="s">
        <v>163</v>
      </c>
      <c r="C163" s="310">
        <v>6</v>
      </c>
      <c r="D163" s="310" t="s">
        <v>392</v>
      </c>
      <c r="E163" s="310">
        <v>90000001602</v>
      </c>
      <c r="F163" s="291" t="s">
        <v>164</v>
      </c>
      <c r="G163" s="311">
        <v>4080</v>
      </c>
      <c r="I163" s="322"/>
    </row>
    <row r="164" spans="1:9" s="312" customFormat="1" ht="17.100000000000001" customHeight="1">
      <c r="A164" s="209" t="s">
        <v>162</v>
      </c>
      <c r="B164" s="309" t="s">
        <v>163</v>
      </c>
      <c r="C164" s="310">
        <v>6</v>
      </c>
      <c r="D164" s="323" t="s">
        <v>393</v>
      </c>
      <c r="E164" s="310">
        <v>90000001608</v>
      </c>
      <c r="F164" s="291" t="s">
        <v>164</v>
      </c>
      <c r="G164" s="311">
        <v>1095</v>
      </c>
      <c r="I164" s="322"/>
    </row>
    <row r="165" spans="1:9" s="312" customFormat="1" ht="17.100000000000001" customHeight="1" thickBot="1">
      <c r="A165" s="213" t="str">
        <f t="shared" ref="A165:B171" si="0">A164</f>
        <v>6172</v>
      </c>
      <c r="B165" s="314" t="str">
        <f t="shared" si="0"/>
        <v>2122</v>
      </c>
      <c r="C165" s="315">
        <v>6</v>
      </c>
      <c r="D165" s="321" t="s">
        <v>394</v>
      </c>
      <c r="E165" s="315">
        <v>90000001604</v>
      </c>
      <c r="F165" s="316" t="s">
        <v>164</v>
      </c>
      <c r="G165" s="73">
        <v>700</v>
      </c>
      <c r="I165" s="322"/>
    </row>
    <row r="166" spans="1:9" ht="13.5" customHeight="1" thickTop="1" thickBot="1">
      <c r="A166" s="192"/>
      <c r="B166" s="192"/>
      <c r="C166" s="193"/>
      <c r="D166" s="193"/>
      <c r="E166" s="193"/>
      <c r="G166" s="194" t="s">
        <v>2</v>
      </c>
    </row>
    <row r="167" spans="1:9" ht="27" thickTop="1" thickBot="1">
      <c r="A167" s="188" t="s">
        <v>3</v>
      </c>
      <c r="B167" s="189" t="s">
        <v>4</v>
      </c>
      <c r="C167" s="190" t="s">
        <v>5</v>
      </c>
      <c r="D167" s="190"/>
      <c r="E167" s="190" t="s">
        <v>160</v>
      </c>
      <c r="F167" s="191" t="s">
        <v>6</v>
      </c>
      <c r="G167" s="317" t="s">
        <v>386</v>
      </c>
    </row>
    <row r="168" spans="1:9" s="312" customFormat="1" ht="17.100000000000001" customHeight="1" thickTop="1">
      <c r="A168" s="209" t="str">
        <f>A165</f>
        <v>6172</v>
      </c>
      <c r="B168" s="309" t="str">
        <f>B165</f>
        <v>2122</v>
      </c>
      <c r="C168" s="310">
        <v>6</v>
      </c>
      <c r="D168" s="323" t="s">
        <v>395</v>
      </c>
      <c r="E168" s="310">
        <v>90000001605</v>
      </c>
      <c r="F168" s="291" t="s">
        <v>164</v>
      </c>
      <c r="G168" s="311">
        <v>75</v>
      </c>
      <c r="I168" s="322"/>
    </row>
    <row r="169" spans="1:9" s="312" customFormat="1" ht="17.100000000000001" customHeight="1">
      <c r="A169" s="209" t="str">
        <f t="shared" si="0"/>
        <v>6172</v>
      </c>
      <c r="B169" s="309" t="str">
        <f t="shared" si="0"/>
        <v>2122</v>
      </c>
      <c r="C169" s="310">
        <v>6</v>
      </c>
      <c r="D169" s="323" t="s">
        <v>396</v>
      </c>
      <c r="E169" s="310">
        <v>90000001606</v>
      </c>
      <c r="F169" s="291" t="s">
        <v>164</v>
      </c>
      <c r="G169" s="311">
        <v>583</v>
      </c>
      <c r="I169" s="322"/>
    </row>
    <row r="170" spans="1:9" s="312" customFormat="1" ht="17.100000000000001" customHeight="1">
      <c r="A170" s="209" t="str">
        <f t="shared" si="0"/>
        <v>6172</v>
      </c>
      <c r="B170" s="309" t="str">
        <f t="shared" si="0"/>
        <v>2122</v>
      </c>
      <c r="C170" s="310">
        <v>6</v>
      </c>
      <c r="D170" s="323" t="s">
        <v>397</v>
      </c>
      <c r="E170" s="310">
        <v>90000001607</v>
      </c>
      <c r="F170" s="291" t="s">
        <v>164</v>
      </c>
      <c r="G170" s="311">
        <v>519</v>
      </c>
      <c r="I170" s="322"/>
    </row>
    <row r="171" spans="1:9" s="312" customFormat="1" ht="17.100000000000001" customHeight="1" thickBot="1">
      <c r="A171" s="209" t="str">
        <f t="shared" si="0"/>
        <v>6172</v>
      </c>
      <c r="B171" s="309" t="str">
        <f t="shared" si="0"/>
        <v>2122</v>
      </c>
      <c r="C171" s="310">
        <v>6</v>
      </c>
      <c r="D171" s="323" t="s">
        <v>398</v>
      </c>
      <c r="E171" s="310">
        <v>90000001603</v>
      </c>
      <c r="F171" s="291" t="s">
        <v>164</v>
      </c>
      <c r="G171" s="311">
        <v>355</v>
      </c>
      <c r="I171" s="322"/>
    </row>
    <row r="172" spans="1:9" s="425" customFormat="1" ht="17.100000000000001" customHeight="1" thickTop="1" thickBot="1">
      <c r="A172" s="426" t="s">
        <v>173</v>
      </c>
      <c r="B172" s="422"/>
      <c r="C172" s="423"/>
      <c r="D172" s="423"/>
      <c r="E172" s="423"/>
      <c r="F172" s="424"/>
      <c r="G172" s="324">
        <f>SUM(G168:G171,G162:G165)</f>
        <v>9367</v>
      </c>
      <c r="I172" s="427"/>
    </row>
    <row r="173" spans="1:9" ht="15.75" thickTop="1">
      <c r="A173" s="70" t="s">
        <v>441</v>
      </c>
      <c r="B173" s="202"/>
      <c r="C173" s="185"/>
      <c r="D173" s="185"/>
      <c r="E173" s="185"/>
      <c r="F173" s="67"/>
      <c r="G173" s="308"/>
      <c r="I173" s="320"/>
    </row>
    <row r="174" spans="1:9" s="312" customFormat="1" ht="17.100000000000001" customHeight="1" thickBot="1">
      <c r="A174" s="209" t="s">
        <v>162</v>
      </c>
      <c r="B174" s="309" t="s">
        <v>163</v>
      </c>
      <c r="C174" s="310">
        <v>13</v>
      </c>
      <c r="D174" s="310" t="s">
        <v>392</v>
      </c>
      <c r="E174" s="310">
        <v>90000001602</v>
      </c>
      <c r="F174" s="291" t="s">
        <v>164</v>
      </c>
      <c r="G174" s="311">
        <v>100</v>
      </c>
      <c r="I174" s="322"/>
    </row>
    <row r="175" spans="1:9" s="425" customFormat="1" ht="17.100000000000001" customHeight="1" thickTop="1" thickBot="1">
      <c r="A175" s="426" t="s">
        <v>173</v>
      </c>
      <c r="B175" s="422"/>
      <c r="C175" s="423"/>
      <c r="D175" s="423"/>
      <c r="E175" s="423"/>
      <c r="F175" s="424"/>
      <c r="G175" s="324">
        <f>SUM(G174)</f>
        <v>100</v>
      </c>
      <c r="I175" s="427"/>
    </row>
    <row r="176" spans="1:9" s="419" customFormat="1" ht="17.100000000000001" customHeight="1" thickTop="1">
      <c r="A176" s="70" t="s">
        <v>442</v>
      </c>
      <c r="B176" s="415"/>
      <c r="C176" s="416"/>
      <c r="D176" s="416" t="s">
        <v>443</v>
      </c>
      <c r="E176" s="416"/>
      <c r="F176" s="417"/>
      <c r="G176" s="418"/>
      <c r="I176" s="420"/>
    </row>
    <row r="177" spans="1:9" s="312" customFormat="1" ht="17.100000000000001" customHeight="1">
      <c r="A177" s="209" t="str">
        <f>A171</f>
        <v>6172</v>
      </c>
      <c r="B177" s="309" t="str">
        <f>B171</f>
        <v>2122</v>
      </c>
      <c r="C177" s="310">
        <v>6</v>
      </c>
      <c r="D177" s="203" t="s">
        <v>291</v>
      </c>
      <c r="E177" s="310">
        <v>90000001631</v>
      </c>
      <c r="F177" s="291" t="s">
        <v>164</v>
      </c>
      <c r="G177" s="311">
        <v>280</v>
      </c>
      <c r="I177" s="322"/>
    </row>
    <row r="178" spans="1:9" s="337" customFormat="1" ht="27.75" customHeight="1">
      <c r="A178" s="331" t="str">
        <f t="shared" ref="A178:B187" si="1">A177</f>
        <v>6172</v>
      </c>
      <c r="B178" s="332" t="str">
        <f t="shared" si="1"/>
        <v>2122</v>
      </c>
      <c r="C178" s="333">
        <v>6</v>
      </c>
      <c r="D178" s="346" t="s">
        <v>292</v>
      </c>
      <c r="E178" s="333">
        <v>90000001632</v>
      </c>
      <c r="F178" s="335" t="s">
        <v>164</v>
      </c>
      <c r="G178" s="336">
        <v>209</v>
      </c>
      <c r="I178" s="347"/>
    </row>
    <row r="179" spans="1:9" s="312" customFormat="1" ht="14.25">
      <c r="A179" s="209" t="str">
        <f t="shared" si="1"/>
        <v>6172</v>
      </c>
      <c r="B179" s="309" t="str">
        <f t="shared" si="1"/>
        <v>2122</v>
      </c>
      <c r="C179" s="310">
        <v>6</v>
      </c>
      <c r="D179" s="203" t="s">
        <v>399</v>
      </c>
      <c r="E179" s="310">
        <v>90000001633</v>
      </c>
      <c r="F179" s="291" t="s">
        <v>164</v>
      </c>
      <c r="G179" s="311">
        <v>713</v>
      </c>
      <c r="I179" s="322"/>
    </row>
    <row r="180" spans="1:9" s="337" customFormat="1" ht="27.75" customHeight="1">
      <c r="A180" s="331" t="str">
        <f t="shared" si="1"/>
        <v>6172</v>
      </c>
      <c r="B180" s="332" t="str">
        <f t="shared" si="1"/>
        <v>2122</v>
      </c>
      <c r="C180" s="333">
        <v>6</v>
      </c>
      <c r="D180" s="346" t="s">
        <v>293</v>
      </c>
      <c r="E180" s="333">
        <v>90000001634</v>
      </c>
      <c r="F180" s="335" t="s">
        <v>164</v>
      </c>
      <c r="G180" s="336">
        <v>44</v>
      </c>
      <c r="I180" s="347"/>
    </row>
    <row r="181" spans="1:9" s="312" customFormat="1" ht="17.100000000000001" customHeight="1">
      <c r="A181" s="209" t="str">
        <f t="shared" si="1"/>
        <v>6172</v>
      </c>
      <c r="B181" s="309" t="str">
        <f t="shared" si="1"/>
        <v>2122</v>
      </c>
      <c r="C181" s="310">
        <v>6</v>
      </c>
      <c r="D181" s="203" t="s">
        <v>294</v>
      </c>
      <c r="E181" s="310">
        <v>90000001635</v>
      </c>
      <c r="F181" s="291" t="s">
        <v>164</v>
      </c>
      <c r="G181" s="311">
        <v>600</v>
      </c>
    </row>
    <row r="182" spans="1:9" s="337" customFormat="1" ht="26.25" customHeight="1">
      <c r="A182" s="331" t="str">
        <f t="shared" si="1"/>
        <v>6172</v>
      </c>
      <c r="B182" s="332" t="str">
        <f t="shared" si="1"/>
        <v>2122</v>
      </c>
      <c r="C182" s="333">
        <v>6</v>
      </c>
      <c r="D182" s="346" t="s">
        <v>295</v>
      </c>
      <c r="E182" s="333">
        <v>90000001636</v>
      </c>
      <c r="F182" s="335" t="s">
        <v>164</v>
      </c>
      <c r="G182" s="336">
        <v>100</v>
      </c>
    </row>
    <row r="183" spans="1:9" s="312" customFormat="1" ht="17.100000000000001" customHeight="1">
      <c r="A183" s="209" t="str">
        <f t="shared" si="1"/>
        <v>6172</v>
      </c>
      <c r="B183" s="309" t="str">
        <f t="shared" si="1"/>
        <v>2122</v>
      </c>
      <c r="C183" s="310">
        <v>6</v>
      </c>
      <c r="D183" s="203" t="s">
        <v>296</v>
      </c>
      <c r="E183" s="310">
        <v>90000001637</v>
      </c>
      <c r="F183" s="291" t="s">
        <v>164</v>
      </c>
      <c r="G183" s="311">
        <v>638</v>
      </c>
    </row>
    <row r="184" spans="1:9" s="337" customFormat="1" ht="26.25" customHeight="1">
      <c r="A184" s="331" t="str">
        <f t="shared" si="1"/>
        <v>6172</v>
      </c>
      <c r="B184" s="332" t="str">
        <f t="shared" si="1"/>
        <v>2122</v>
      </c>
      <c r="C184" s="333">
        <v>6</v>
      </c>
      <c r="D184" s="346" t="s">
        <v>297</v>
      </c>
      <c r="E184" s="333">
        <v>90000001638</v>
      </c>
      <c r="F184" s="335" t="s">
        <v>164</v>
      </c>
      <c r="G184" s="336">
        <v>974</v>
      </c>
    </row>
    <row r="185" spans="1:9" s="337" customFormat="1" ht="26.25" customHeight="1">
      <c r="A185" s="331" t="str">
        <f t="shared" si="1"/>
        <v>6172</v>
      </c>
      <c r="B185" s="332" t="str">
        <f t="shared" si="1"/>
        <v>2122</v>
      </c>
      <c r="C185" s="333">
        <v>6</v>
      </c>
      <c r="D185" s="346" t="s">
        <v>298</v>
      </c>
      <c r="E185" s="333">
        <v>90000001639</v>
      </c>
      <c r="F185" s="335" t="s">
        <v>164</v>
      </c>
      <c r="G185" s="336">
        <v>1059</v>
      </c>
    </row>
    <row r="186" spans="1:9" s="337" customFormat="1" ht="26.25" customHeight="1">
      <c r="A186" s="331" t="str">
        <f t="shared" si="1"/>
        <v>6172</v>
      </c>
      <c r="B186" s="332" t="str">
        <f t="shared" si="1"/>
        <v>2122</v>
      </c>
      <c r="C186" s="333">
        <v>6</v>
      </c>
      <c r="D186" s="346" t="s">
        <v>400</v>
      </c>
      <c r="E186" s="333">
        <v>90000001640</v>
      </c>
      <c r="F186" s="335" t="s">
        <v>164</v>
      </c>
      <c r="G186" s="336">
        <v>753</v>
      </c>
    </row>
    <row r="187" spans="1:9" s="337" customFormat="1" ht="26.25" customHeight="1">
      <c r="A187" s="331" t="str">
        <f t="shared" si="1"/>
        <v>6172</v>
      </c>
      <c r="B187" s="332" t="str">
        <f t="shared" si="1"/>
        <v>2122</v>
      </c>
      <c r="C187" s="333">
        <v>6</v>
      </c>
      <c r="D187" s="346" t="s">
        <v>299</v>
      </c>
      <c r="E187" s="333">
        <v>90000001641</v>
      </c>
      <c r="F187" s="335" t="s">
        <v>164</v>
      </c>
      <c r="G187" s="336">
        <v>601</v>
      </c>
    </row>
    <row r="188" spans="1:9" s="312" customFormat="1" ht="26.25" customHeight="1">
      <c r="A188" s="209" t="str">
        <f>A187</f>
        <v>6172</v>
      </c>
      <c r="B188" s="309" t="str">
        <f>B187</f>
        <v>2122</v>
      </c>
      <c r="C188" s="310">
        <v>6</v>
      </c>
      <c r="D188" s="203" t="s">
        <v>300</v>
      </c>
      <c r="E188" s="310">
        <v>90000001642</v>
      </c>
      <c r="F188" s="291" t="s">
        <v>164</v>
      </c>
      <c r="G188" s="311">
        <v>1555</v>
      </c>
    </row>
    <row r="189" spans="1:9" s="312" customFormat="1" ht="26.25" customHeight="1">
      <c r="A189" s="209">
        <v>6172</v>
      </c>
      <c r="B189" s="309">
        <v>2122</v>
      </c>
      <c r="C189" s="310">
        <v>6</v>
      </c>
      <c r="D189" s="204" t="s">
        <v>301</v>
      </c>
      <c r="E189" s="310">
        <v>90000001644</v>
      </c>
      <c r="F189" s="291" t="s">
        <v>164</v>
      </c>
      <c r="G189" s="311">
        <v>106</v>
      </c>
    </row>
    <row r="190" spans="1:9" s="312" customFormat="1" ht="17.100000000000001" customHeight="1">
      <c r="A190" s="209">
        <f t="shared" ref="A190:B205" si="2">A189</f>
        <v>6172</v>
      </c>
      <c r="B190" s="309">
        <f t="shared" si="2"/>
        <v>2122</v>
      </c>
      <c r="C190" s="310">
        <v>6</v>
      </c>
      <c r="D190" s="203" t="s">
        <v>302</v>
      </c>
      <c r="E190" s="310">
        <v>90000001645</v>
      </c>
      <c r="F190" s="291" t="s">
        <v>164</v>
      </c>
      <c r="G190" s="311">
        <v>1303</v>
      </c>
    </row>
    <row r="191" spans="1:9" s="312" customFormat="1" ht="17.100000000000001" customHeight="1">
      <c r="A191" s="209">
        <f t="shared" si="2"/>
        <v>6172</v>
      </c>
      <c r="B191" s="309">
        <f t="shared" si="2"/>
        <v>2122</v>
      </c>
      <c r="C191" s="310">
        <v>6</v>
      </c>
      <c r="D191" s="203" t="s">
        <v>303</v>
      </c>
      <c r="E191" s="310">
        <v>90000001646</v>
      </c>
      <c r="F191" s="291" t="s">
        <v>164</v>
      </c>
      <c r="G191" s="311">
        <v>109</v>
      </c>
    </row>
    <row r="192" spans="1:9" s="312" customFormat="1" ht="17.100000000000001" customHeight="1">
      <c r="A192" s="209">
        <f t="shared" si="2"/>
        <v>6172</v>
      </c>
      <c r="B192" s="309">
        <f t="shared" si="2"/>
        <v>2122</v>
      </c>
      <c r="C192" s="310">
        <v>6</v>
      </c>
      <c r="D192" s="205" t="s">
        <v>304</v>
      </c>
      <c r="E192" s="310">
        <v>90000001647</v>
      </c>
      <c r="F192" s="291" t="s">
        <v>164</v>
      </c>
      <c r="G192" s="311">
        <v>759</v>
      </c>
    </row>
    <row r="193" spans="1:7" s="312" customFormat="1" ht="17.100000000000001" customHeight="1">
      <c r="A193" s="209">
        <f t="shared" si="2"/>
        <v>6172</v>
      </c>
      <c r="B193" s="309">
        <f t="shared" si="2"/>
        <v>2122</v>
      </c>
      <c r="C193" s="310">
        <v>6</v>
      </c>
      <c r="D193" s="205" t="s">
        <v>305</v>
      </c>
      <c r="E193" s="310">
        <v>90000001648</v>
      </c>
      <c r="F193" s="291" t="s">
        <v>164</v>
      </c>
      <c r="G193" s="311">
        <v>137</v>
      </c>
    </row>
    <row r="194" spans="1:7" s="312" customFormat="1" ht="17.100000000000001" customHeight="1">
      <c r="A194" s="209">
        <f t="shared" si="2"/>
        <v>6172</v>
      </c>
      <c r="B194" s="309">
        <f t="shared" si="2"/>
        <v>2122</v>
      </c>
      <c r="C194" s="310">
        <v>6</v>
      </c>
      <c r="D194" s="205" t="s">
        <v>306</v>
      </c>
      <c r="E194" s="310">
        <v>90000001649</v>
      </c>
      <c r="F194" s="291" t="s">
        <v>164</v>
      </c>
      <c r="G194" s="311">
        <v>145</v>
      </c>
    </row>
    <row r="195" spans="1:7" s="312" customFormat="1" ht="17.100000000000001" customHeight="1">
      <c r="A195" s="209">
        <f t="shared" si="2"/>
        <v>6172</v>
      </c>
      <c r="B195" s="309">
        <f t="shared" si="2"/>
        <v>2122</v>
      </c>
      <c r="C195" s="310">
        <v>6</v>
      </c>
      <c r="D195" s="205" t="s">
        <v>307</v>
      </c>
      <c r="E195" s="310">
        <v>90000001650</v>
      </c>
      <c r="F195" s="291" t="s">
        <v>164</v>
      </c>
      <c r="G195" s="311">
        <v>225</v>
      </c>
    </row>
    <row r="196" spans="1:7" s="312" customFormat="1" ht="17.100000000000001" customHeight="1">
      <c r="A196" s="209">
        <f t="shared" si="2"/>
        <v>6172</v>
      </c>
      <c r="B196" s="309">
        <f t="shared" si="2"/>
        <v>2122</v>
      </c>
      <c r="C196" s="310">
        <v>6</v>
      </c>
      <c r="D196" s="205" t="s">
        <v>308</v>
      </c>
      <c r="E196" s="310">
        <v>90000001651</v>
      </c>
      <c r="F196" s="291" t="s">
        <v>164</v>
      </c>
      <c r="G196" s="311">
        <v>65</v>
      </c>
    </row>
    <row r="197" spans="1:7" s="312" customFormat="1" ht="17.100000000000001" customHeight="1">
      <c r="A197" s="209">
        <f t="shared" si="2"/>
        <v>6172</v>
      </c>
      <c r="B197" s="309">
        <f t="shared" si="2"/>
        <v>2122</v>
      </c>
      <c r="C197" s="310">
        <v>6</v>
      </c>
      <c r="D197" s="205" t="s">
        <v>309</v>
      </c>
      <c r="E197" s="310">
        <v>90000001652</v>
      </c>
      <c r="F197" s="291" t="s">
        <v>164</v>
      </c>
      <c r="G197" s="311">
        <v>586</v>
      </c>
    </row>
    <row r="198" spans="1:7" s="312" customFormat="1" ht="17.100000000000001" customHeight="1">
      <c r="A198" s="209">
        <f t="shared" si="2"/>
        <v>6172</v>
      </c>
      <c r="B198" s="309">
        <f t="shared" si="2"/>
        <v>2122</v>
      </c>
      <c r="C198" s="310">
        <v>6</v>
      </c>
      <c r="D198" s="205" t="s">
        <v>310</v>
      </c>
      <c r="E198" s="310">
        <v>90000001653</v>
      </c>
      <c r="F198" s="291" t="s">
        <v>164</v>
      </c>
      <c r="G198" s="311">
        <v>130</v>
      </c>
    </row>
    <row r="199" spans="1:7" s="312" customFormat="1" ht="17.100000000000001" customHeight="1">
      <c r="A199" s="209">
        <f t="shared" si="2"/>
        <v>6172</v>
      </c>
      <c r="B199" s="309">
        <f t="shared" si="2"/>
        <v>2122</v>
      </c>
      <c r="C199" s="310">
        <v>6</v>
      </c>
      <c r="D199" s="205" t="s">
        <v>311</v>
      </c>
      <c r="E199" s="310">
        <v>90000001654</v>
      </c>
      <c r="F199" s="291" t="s">
        <v>164</v>
      </c>
      <c r="G199" s="311">
        <v>850</v>
      </c>
    </row>
    <row r="200" spans="1:7" s="312" customFormat="1" ht="17.100000000000001" customHeight="1">
      <c r="A200" s="209">
        <f t="shared" si="2"/>
        <v>6172</v>
      </c>
      <c r="B200" s="309">
        <f t="shared" si="2"/>
        <v>2122</v>
      </c>
      <c r="C200" s="310">
        <v>6</v>
      </c>
      <c r="D200" s="205" t="s">
        <v>312</v>
      </c>
      <c r="E200" s="310">
        <v>90000001655</v>
      </c>
      <c r="F200" s="291" t="s">
        <v>164</v>
      </c>
      <c r="G200" s="311">
        <v>146</v>
      </c>
    </row>
    <row r="201" spans="1:7" s="312" customFormat="1" ht="17.100000000000001" customHeight="1">
      <c r="A201" s="209">
        <f t="shared" si="2"/>
        <v>6172</v>
      </c>
      <c r="B201" s="309">
        <f t="shared" si="2"/>
        <v>2122</v>
      </c>
      <c r="C201" s="310">
        <v>6</v>
      </c>
      <c r="D201" s="205" t="s">
        <v>313</v>
      </c>
      <c r="E201" s="310">
        <v>90000001656</v>
      </c>
      <c r="F201" s="291" t="s">
        <v>164</v>
      </c>
      <c r="G201" s="311">
        <v>2909</v>
      </c>
    </row>
    <row r="202" spans="1:7" s="312" customFormat="1" ht="17.100000000000001" customHeight="1">
      <c r="A202" s="209">
        <f t="shared" si="2"/>
        <v>6172</v>
      </c>
      <c r="B202" s="309">
        <f t="shared" si="2"/>
        <v>2122</v>
      </c>
      <c r="C202" s="310">
        <v>6</v>
      </c>
      <c r="D202" s="206" t="s">
        <v>314</v>
      </c>
      <c r="E202" s="310">
        <v>90000001657</v>
      </c>
      <c r="F202" s="291" t="s">
        <v>164</v>
      </c>
      <c r="G202" s="311">
        <v>487</v>
      </c>
    </row>
    <row r="203" spans="1:7" s="312" customFormat="1" ht="17.100000000000001" customHeight="1">
      <c r="A203" s="209">
        <f>A202</f>
        <v>6172</v>
      </c>
      <c r="B203" s="309">
        <f>B202</f>
        <v>2122</v>
      </c>
      <c r="C203" s="310">
        <v>6</v>
      </c>
      <c r="D203" s="205" t="s">
        <v>401</v>
      </c>
      <c r="E203" s="310">
        <v>90000001658</v>
      </c>
      <c r="F203" s="291" t="s">
        <v>164</v>
      </c>
      <c r="G203" s="311">
        <v>365</v>
      </c>
    </row>
    <row r="204" spans="1:7" s="312" customFormat="1" ht="17.100000000000001" customHeight="1">
      <c r="A204" s="209">
        <f t="shared" si="2"/>
        <v>6172</v>
      </c>
      <c r="B204" s="309">
        <f t="shared" si="2"/>
        <v>2122</v>
      </c>
      <c r="C204" s="310">
        <v>6</v>
      </c>
      <c r="D204" s="205" t="s">
        <v>315</v>
      </c>
      <c r="E204" s="310">
        <v>90000001659</v>
      </c>
      <c r="F204" s="291" t="s">
        <v>164</v>
      </c>
      <c r="G204" s="311">
        <v>1749</v>
      </c>
    </row>
    <row r="205" spans="1:7" s="312" customFormat="1" ht="17.100000000000001" customHeight="1">
      <c r="A205" s="209">
        <f t="shared" si="2"/>
        <v>6172</v>
      </c>
      <c r="B205" s="309">
        <f t="shared" si="2"/>
        <v>2122</v>
      </c>
      <c r="C205" s="310">
        <v>6</v>
      </c>
      <c r="D205" s="205" t="s">
        <v>316</v>
      </c>
      <c r="E205" s="310">
        <v>90000001660</v>
      </c>
      <c r="F205" s="291" t="s">
        <v>164</v>
      </c>
      <c r="G205" s="311">
        <v>314</v>
      </c>
    </row>
    <row r="206" spans="1:7" s="312" customFormat="1" ht="17.100000000000001" customHeight="1">
      <c r="A206" s="209">
        <f t="shared" ref="A206:B208" si="3">A205</f>
        <v>6172</v>
      </c>
      <c r="B206" s="309">
        <f t="shared" si="3"/>
        <v>2122</v>
      </c>
      <c r="C206" s="310">
        <v>6</v>
      </c>
      <c r="D206" s="205" t="s">
        <v>317</v>
      </c>
      <c r="E206" s="310">
        <v>90000001661</v>
      </c>
      <c r="F206" s="291" t="s">
        <v>164</v>
      </c>
      <c r="G206" s="311">
        <v>831</v>
      </c>
    </row>
    <row r="207" spans="1:7" s="312" customFormat="1" ht="17.100000000000001" customHeight="1">
      <c r="A207" s="209">
        <f t="shared" si="3"/>
        <v>6172</v>
      </c>
      <c r="B207" s="309">
        <f t="shared" si="3"/>
        <v>2122</v>
      </c>
      <c r="C207" s="310">
        <v>6</v>
      </c>
      <c r="D207" s="205" t="s">
        <v>318</v>
      </c>
      <c r="E207" s="310">
        <v>90000001662</v>
      </c>
      <c r="F207" s="291" t="s">
        <v>164</v>
      </c>
      <c r="G207" s="311">
        <v>900</v>
      </c>
    </row>
    <row r="208" spans="1:7" s="312" customFormat="1" ht="17.100000000000001" customHeight="1" thickBot="1">
      <c r="A208" s="213">
        <f t="shared" si="3"/>
        <v>6172</v>
      </c>
      <c r="B208" s="314">
        <f t="shared" si="3"/>
        <v>2122</v>
      </c>
      <c r="C208" s="315">
        <v>6</v>
      </c>
      <c r="D208" s="207" t="s">
        <v>319</v>
      </c>
      <c r="E208" s="315">
        <v>90000001663</v>
      </c>
      <c r="F208" s="316" t="s">
        <v>164</v>
      </c>
      <c r="G208" s="73">
        <v>1093</v>
      </c>
    </row>
    <row r="209" spans="1:7" s="425" customFormat="1" ht="17.100000000000001" customHeight="1" thickTop="1" thickBot="1">
      <c r="A209" s="421" t="s">
        <v>174</v>
      </c>
      <c r="B209" s="422"/>
      <c r="C209" s="423"/>
      <c r="D209" s="423"/>
      <c r="E209" s="423"/>
      <c r="F209" s="424"/>
      <c r="G209" s="217">
        <f>SUM(G177:G208)</f>
        <v>20735</v>
      </c>
    </row>
    <row r="210" spans="1:7" s="312" customFormat="1" ht="17.100000000000001" customHeight="1" thickTop="1">
      <c r="A210" s="70" t="s">
        <v>444</v>
      </c>
      <c r="B210" s="202"/>
      <c r="C210" s="185"/>
      <c r="D210" s="185"/>
      <c r="E210" s="185"/>
      <c r="F210" s="67"/>
      <c r="G210" s="308"/>
    </row>
    <row r="211" spans="1:7" s="312" customFormat="1" ht="17.100000000000001" hidden="1" customHeight="1" thickTop="1">
      <c r="A211" s="209">
        <v>6172</v>
      </c>
      <c r="B211" s="309">
        <v>2122</v>
      </c>
      <c r="C211" s="310">
        <v>6</v>
      </c>
      <c r="D211" s="310"/>
      <c r="E211" s="310">
        <v>90000001700</v>
      </c>
      <c r="F211" s="291" t="s">
        <v>164</v>
      </c>
      <c r="G211" s="311">
        <v>0</v>
      </c>
    </row>
    <row r="212" spans="1:7" s="312" customFormat="1" ht="17.100000000000001" hidden="1" customHeight="1">
      <c r="A212" s="209">
        <v>6172</v>
      </c>
      <c r="B212" s="309">
        <v>2122</v>
      </c>
      <c r="C212" s="310">
        <v>6</v>
      </c>
      <c r="D212" s="310"/>
      <c r="E212" s="310">
        <v>90000001701</v>
      </c>
      <c r="F212" s="291" t="s">
        <v>164</v>
      </c>
      <c r="G212" s="311">
        <v>0</v>
      </c>
    </row>
    <row r="213" spans="1:7" s="312" customFormat="1" ht="27" customHeight="1">
      <c r="A213" s="209">
        <v>6172</v>
      </c>
      <c r="B213" s="309">
        <v>2122</v>
      </c>
      <c r="C213" s="325">
        <v>6</v>
      </c>
      <c r="D213" s="176" t="s">
        <v>402</v>
      </c>
      <c r="E213" s="310">
        <v>90000001702</v>
      </c>
      <c r="F213" s="291" t="s">
        <v>164</v>
      </c>
      <c r="G213" s="311">
        <v>1050</v>
      </c>
    </row>
    <row r="214" spans="1:7" s="312" customFormat="1" ht="26.25" customHeight="1">
      <c r="A214" s="209">
        <v>6172</v>
      </c>
      <c r="B214" s="309">
        <v>2122</v>
      </c>
      <c r="C214" s="310">
        <v>6</v>
      </c>
      <c r="D214" s="326" t="s">
        <v>320</v>
      </c>
      <c r="E214" s="310">
        <v>90000001703</v>
      </c>
      <c r="F214" s="291" t="s">
        <v>164</v>
      </c>
      <c r="G214" s="311">
        <v>233</v>
      </c>
    </row>
    <row r="215" spans="1:7" s="312" customFormat="1" ht="29.25" customHeight="1" thickBot="1">
      <c r="A215" s="213">
        <v>6172</v>
      </c>
      <c r="B215" s="314">
        <v>2122</v>
      </c>
      <c r="C215" s="315">
        <v>6</v>
      </c>
      <c r="D215" s="327" t="s">
        <v>321</v>
      </c>
      <c r="E215" s="315">
        <v>90000001704</v>
      </c>
      <c r="F215" s="316" t="s">
        <v>164</v>
      </c>
      <c r="G215" s="73">
        <v>14190</v>
      </c>
    </row>
    <row r="216" spans="1:7" s="312" customFormat="1" ht="17.100000000000001" customHeight="1" thickTop="1" thickBot="1">
      <c r="A216" s="195" t="s">
        <v>175</v>
      </c>
      <c r="B216" s="196"/>
      <c r="C216" s="197"/>
      <c r="D216" s="197"/>
      <c r="E216" s="197"/>
      <c r="F216" s="199"/>
      <c r="G216" s="68">
        <f>SUM(G211:G215)</f>
        <v>15473</v>
      </c>
    </row>
    <row r="217" spans="1:7" ht="16.5" thickTop="1" thickBot="1">
      <c r="A217" s="548" t="s">
        <v>166</v>
      </c>
      <c r="B217" s="549"/>
      <c r="C217" s="549"/>
      <c r="D217" s="549"/>
      <c r="E217" s="549"/>
      <c r="F217" s="550"/>
      <c r="G217" s="68">
        <f>SUM(G132,G157,G160,G172,G175,G209,G216)</f>
        <v>136806</v>
      </c>
    </row>
    <row r="218" spans="1:7" ht="15.75" hidden="1" thickTop="1">
      <c r="A218" s="551" t="s">
        <v>161</v>
      </c>
      <c r="B218" s="552"/>
      <c r="C218" s="553"/>
      <c r="D218" s="208"/>
      <c r="E218" s="310"/>
      <c r="F218" s="328"/>
      <c r="G218" s="311"/>
    </row>
    <row r="219" spans="1:7" ht="15" hidden="1" thickTop="1">
      <c r="A219" s="209">
        <v>6172</v>
      </c>
      <c r="B219" s="210">
        <v>2122</v>
      </c>
      <c r="C219" s="211">
        <v>10</v>
      </c>
      <c r="D219" s="168" t="s">
        <v>230</v>
      </c>
      <c r="E219" s="310">
        <v>90000001153</v>
      </c>
      <c r="F219" s="291" t="s">
        <v>164</v>
      </c>
      <c r="G219" s="311"/>
    </row>
    <row r="220" spans="1:7" ht="15" hidden="1" thickTop="1">
      <c r="A220" s="209">
        <v>6172</v>
      </c>
      <c r="B220" s="210">
        <v>2122</v>
      </c>
      <c r="C220" s="211">
        <v>10</v>
      </c>
      <c r="D220" s="168" t="s">
        <v>198</v>
      </c>
      <c r="E220" s="310">
        <v>90000001122</v>
      </c>
      <c r="F220" s="291" t="s">
        <v>164</v>
      </c>
      <c r="G220" s="311"/>
    </row>
    <row r="221" spans="1:7" ht="15" hidden="1" thickTop="1">
      <c r="A221" s="209">
        <v>6172</v>
      </c>
      <c r="B221" s="210">
        <v>2122</v>
      </c>
      <c r="C221" s="211">
        <v>10</v>
      </c>
      <c r="D221" s="168" t="s">
        <v>194</v>
      </c>
      <c r="E221" s="310">
        <v>90000001104</v>
      </c>
      <c r="F221" s="291" t="s">
        <v>164</v>
      </c>
      <c r="G221" s="311"/>
    </row>
    <row r="222" spans="1:7" ht="27.75" hidden="1" customHeight="1" thickTop="1">
      <c r="A222" s="209">
        <v>6172</v>
      </c>
      <c r="B222" s="210">
        <v>2122</v>
      </c>
      <c r="C222" s="211">
        <v>10</v>
      </c>
      <c r="D222" s="170" t="s">
        <v>253</v>
      </c>
      <c r="E222" s="310">
        <v>90000001465</v>
      </c>
      <c r="F222" s="291" t="s">
        <v>164</v>
      </c>
      <c r="G222" s="311"/>
    </row>
    <row r="223" spans="1:7" ht="15" hidden="1" thickTop="1">
      <c r="A223" s="209">
        <v>6172</v>
      </c>
      <c r="B223" s="210">
        <v>2122</v>
      </c>
      <c r="C223" s="211">
        <v>10</v>
      </c>
      <c r="D223" s="168" t="s">
        <v>226</v>
      </c>
      <c r="E223" s="310">
        <v>90000001136</v>
      </c>
      <c r="F223" s="291" t="s">
        <v>164</v>
      </c>
      <c r="G223" s="311"/>
    </row>
    <row r="224" spans="1:7" ht="15" hidden="1" thickTop="1">
      <c r="A224" s="209">
        <v>6172</v>
      </c>
      <c r="B224" s="210">
        <v>2122</v>
      </c>
      <c r="C224" s="211">
        <v>10</v>
      </c>
      <c r="D224" s="168" t="s">
        <v>270</v>
      </c>
      <c r="E224" s="310">
        <v>90000001216</v>
      </c>
      <c r="F224" s="291" t="s">
        <v>164</v>
      </c>
      <c r="G224" s="311"/>
    </row>
    <row r="225" spans="1:7" ht="15" hidden="1" thickTop="1">
      <c r="A225" s="209">
        <v>6172</v>
      </c>
      <c r="B225" s="210">
        <v>2122</v>
      </c>
      <c r="C225" s="211">
        <v>10</v>
      </c>
      <c r="D225" s="170" t="s">
        <v>326</v>
      </c>
      <c r="E225" s="310">
        <v>90000001223</v>
      </c>
      <c r="F225" s="291" t="s">
        <v>164</v>
      </c>
      <c r="G225" s="311"/>
    </row>
    <row r="226" spans="1:7" ht="15" hidden="1" thickTop="1">
      <c r="A226" s="209">
        <v>6172</v>
      </c>
      <c r="B226" s="210">
        <v>2122</v>
      </c>
      <c r="C226" s="211">
        <v>10</v>
      </c>
      <c r="D226" s="168" t="s">
        <v>202</v>
      </c>
      <c r="E226" s="310">
        <v>90000001170</v>
      </c>
      <c r="F226" s="291" t="s">
        <v>164</v>
      </c>
      <c r="G226" s="311"/>
    </row>
    <row r="227" spans="1:7" ht="15" hidden="1" thickTop="1">
      <c r="A227" s="209">
        <v>6172</v>
      </c>
      <c r="B227" s="210">
        <v>2122</v>
      </c>
      <c r="C227" s="211">
        <v>10</v>
      </c>
      <c r="D227" s="168" t="s">
        <v>205</v>
      </c>
      <c r="E227" s="310">
        <v>90000001202</v>
      </c>
      <c r="F227" s="291" t="s">
        <v>164</v>
      </c>
      <c r="G227" s="311"/>
    </row>
    <row r="228" spans="1:7" ht="15" hidden="1" thickTop="1">
      <c r="A228" s="209">
        <v>6172</v>
      </c>
      <c r="B228" s="210">
        <v>2122</v>
      </c>
      <c r="C228" s="211">
        <v>10</v>
      </c>
      <c r="D228" s="168" t="s">
        <v>193</v>
      </c>
      <c r="E228" s="310">
        <v>90000001103</v>
      </c>
      <c r="F228" s="291" t="s">
        <v>164</v>
      </c>
      <c r="G228" s="311"/>
    </row>
    <row r="229" spans="1:7" ht="15" hidden="1" thickTop="1">
      <c r="A229" s="209">
        <v>6172</v>
      </c>
      <c r="B229" s="210">
        <v>2122</v>
      </c>
      <c r="C229" s="211">
        <v>10</v>
      </c>
      <c r="D229" s="168" t="s">
        <v>242</v>
      </c>
      <c r="E229" s="310">
        <v>90000001016</v>
      </c>
      <c r="F229" s="291" t="s">
        <v>164</v>
      </c>
      <c r="G229" s="311"/>
    </row>
    <row r="230" spans="1:7" ht="15" hidden="1" thickTop="1">
      <c r="A230" s="209">
        <v>6172</v>
      </c>
      <c r="B230" s="210">
        <v>2122</v>
      </c>
      <c r="C230" s="211">
        <v>10</v>
      </c>
      <c r="D230" s="168" t="s">
        <v>281</v>
      </c>
      <c r="E230" s="310">
        <v>90000001113</v>
      </c>
      <c r="F230" s="291" t="s">
        <v>164</v>
      </c>
      <c r="G230" s="311"/>
    </row>
    <row r="231" spans="1:7" ht="15" hidden="1" thickTop="1">
      <c r="A231" s="209">
        <v>6172</v>
      </c>
      <c r="B231" s="210">
        <v>2122</v>
      </c>
      <c r="C231" s="211">
        <v>10</v>
      </c>
      <c r="D231" s="212" t="s">
        <v>322</v>
      </c>
      <c r="E231" s="310">
        <v>90000001408</v>
      </c>
      <c r="F231" s="291" t="s">
        <v>164</v>
      </c>
      <c r="G231" s="311"/>
    </row>
    <row r="232" spans="1:7" ht="15" hidden="1" thickTop="1">
      <c r="A232" s="209">
        <v>6172</v>
      </c>
      <c r="B232" s="210">
        <v>2122</v>
      </c>
      <c r="C232" s="211">
        <v>10</v>
      </c>
      <c r="D232" s="168" t="s">
        <v>212</v>
      </c>
      <c r="E232" s="310">
        <v>90000001302</v>
      </c>
      <c r="F232" s="291" t="s">
        <v>164</v>
      </c>
      <c r="G232" s="311"/>
    </row>
    <row r="233" spans="1:7" ht="15" hidden="1" thickTop="1">
      <c r="A233" s="209">
        <v>6172</v>
      </c>
      <c r="B233" s="210">
        <v>2122</v>
      </c>
      <c r="C233" s="211">
        <v>10</v>
      </c>
      <c r="D233" s="169" t="s">
        <v>182</v>
      </c>
      <c r="E233" s="310">
        <v>90000001012</v>
      </c>
      <c r="F233" s="291" t="s">
        <v>164</v>
      </c>
      <c r="G233" s="311"/>
    </row>
    <row r="234" spans="1:7" ht="15" hidden="1" thickTop="1">
      <c r="A234" s="209">
        <v>6172</v>
      </c>
      <c r="B234" s="210">
        <v>2122</v>
      </c>
      <c r="C234" s="211">
        <v>10</v>
      </c>
      <c r="D234" s="170" t="s">
        <v>259</v>
      </c>
      <c r="E234" s="310">
        <v>90000001128</v>
      </c>
      <c r="F234" s="291" t="s">
        <v>164</v>
      </c>
      <c r="G234" s="311"/>
    </row>
    <row r="235" spans="1:7" ht="15" hidden="1" thickTop="1">
      <c r="A235" s="209">
        <v>6172</v>
      </c>
      <c r="B235" s="210">
        <v>2122</v>
      </c>
      <c r="C235" s="211">
        <v>10</v>
      </c>
      <c r="D235" s="168" t="s">
        <v>185</v>
      </c>
      <c r="E235" s="310">
        <v>90000001015</v>
      </c>
      <c r="F235" s="291" t="s">
        <v>164</v>
      </c>
      <c r="G235" s="311"/>
    </row>
    <row r="236" spans="1:7" ht="15" hidden="1" thickTop="1">
      <c r="A236" s="209">
        <v>6172</v>
      </c>
      <c r="B236" s="210">
        <v>2122</v>
      </c>
      <c r="C236" s="211">
        <v>10</v>
      </c>
      <c r="D236" s="168" t="s">
        <v>209</v>
      </c>
      <c r="E236" s="310">
        <v>90000001207</v>
      </c>
      <c r="F236" s="291" t="s">
        <v>164</v>
      </c>
      <c r="G236" s="311"/>
    </row>
    <row r="237" spans="1:7" ht="15" hidden="1" thickTop="1">
      <c r="A237" s="209">
        <v>6172</v>
      </c>
      <c r="B237" s="210">
        <v>2122</v>
      </c>
      <c r="C237" s="211">
        <v>10</v>
      </c>
      <c r="D237" s="168" t="s">
        <v>210</v>
      </c>
      <c r="E237" s="310">
        <v>90000001300</v>
      </c>
      <c r="F237" s="291" t="s">
        <v>164</v>
      </c>
      <c r="G237" s="311"/>
    </row>
    <row r="238" spans="1:7" ht="15" hidden="1" thickTop="1">
      <c r="A238" s="209">
        <v>6172</v>
      </c>
      <c r="B238" s="210">
        <v>2122</v>
      </c>
      <c r="C238" s="211">
        <v>10</v>
      </c>
      <c r="D238" s="168" t="s">
        <v>263</v>
      </c>
      <c r="E238" s="310">
        <v>90000001132</v>
      </c>
      <c r="F238" s="291" t="s">
        <v>164</v>
      </c>
      <c r="G238" s="311"/>
    </row>
    <row r="239" spans="1:7" ht="15.75" hidden="1" thickTop="1" thickBot="1">
      <c r="A239" s="213">
        <v>6172</v>
      </c>
      <c r="B239" s="210">
        <v>2122</v>
      </c>
      <c r="C239" s="211">
        <v>10</v>
      </c>
      <c r="D239" s="168" t="s">
        <v>229</v>
      </c>
      <c r="E239" s="315">
        <v>90000001140</v>
      </c>
      <c r="F239" s="316" t="s">
        <v>164</v>
      </c>
      <c r="G239" s="73"/>
    </row>
    <row r="240" spans="1:7" ht="16.5" hidden="1" thickTop="1" thickBot="1">
      <c r="A240" s="214" t="s">
        <v>179</v>
      </c>
      <c r="B240" s="215"/>
      <c r="C240" s="198"/>
      <c r="D240" s="198"/>
      <c r="E240" s="198"/>
      <c r="F240" s="216"/>
      <c r="G240" s="217">
        <f>SUM(G219:G239)</f>
        <v>0</v>
      </c>
    </row>
    <row r="241" spans="1:7" s="139" customFormat="1" ht="15.75" hidden="1" thickTop="1">
      <c r="A241" s="33"/>
      <c r="B241" s="71"/>
      <c r="C241" s="72"/>
      <c r="D241" s="72"/>
      <c r="E241" s="72"/>
      <c r="F241" s="33"/>
      <c r="G241" s="69"/>
    </row>
    <row r="242" spans="1:7" s="139" customFormat="1" ht="15.75" hidden="1" thickTop="1">
      <c r="A242" s="33"/>
      <c r="B242" s="71"/>
      <c r="C242" s="72"/>
      <c r="D242" s="72"/>
      <c r="E242" s="72"/>
      <c r="F242" s="33"/>
      <c r="G242" s="69"/>
    </row>
    <row r="243" spans="1:7" s="139" customFormat="1" ht="15.75" hidden="1" thickTop="1">
      <c r="A243" s="33"/>
      <c r="B243" s="71"/>
      <c r="C243" s="72"/>
      <c r="D243" s="72"/>
      <c r="E243" s="72"/>
      <c r="F243" s="33"/>
      <c r="G243" s="69"/>
    </row>
    <row r="244" spans="1:7" ht="13.5" hidden="1" customHeight="1" thickTop="1">
      <c r="A244" s="192"/>
      <c r="B244" s="192"/>
      <c r="C244" s="193"/>
      <c r="D244" s="193"/>
      <c r="E244" s="193"/>
      <c r="G244" s="194" t="s">
        <v>2</v>
      </c>
    </row>
    <row r="245" spans="1:7" ht="27" hidden="1" thickTop="1" thickBot="1">
      <c r="A245" s="188" t="s">
        <v>3</v>
      </c>
      <c r="B245" s="189" t="s">
        <v>4</v>
      </c>
      <c r="C245" s="190" t="s">
        <v>5</v>
      </c>
      <c r="D245" s="190"/>
      <c r="E245" s="190" t="s">
        <v>160</v>
      </c>
      <c r="F245" s="191" t="s">
        <v>6</v>
      </c>
      <c r="G245" s="317" t="s">
        <v>386</v>
      </c>
    </row>
    <row r="246" spans="1:7" ht="15.75" hidden="1" thickTop="1">
      <c r="A246" s="177" t="s">
        <v>165</v>
      </c>
      <c r="B246" s="218"/>
      <c r="C246" s="219"/>
      <c r="D246" s="219"/>
      <c r="E246" s="219"/>
      <c r="F246" s="178"/>
      <c r="G246" s="329"/>
    </row>
    <row r="247" spans="1:7" ht="15" hidden="1" thickTop="1">
      <c r="A247" s="209">
        <v>6172</v>
      </c>
      <c r="B247" s="309">
        <v>2122</v>
      </c>
      <c r="C247" s="310">
        <v>14</v>
      </c>
      <c r="D247" s="323" t="s">
        <v>323</v>
      </c>
      <c r="E247" s="310">
        <v>90000001700</v>
      </c>
      <c r="F247" s="291" t="s">
        <v>164</v>
      </c>
      <c r="G247" s="311"/>
    </row>
    <row r="248" spans="1:7" ht="27" hidden="1" customHeight="1" thickTop="1">
      <c r="A248" s="209">
        <v>6172</v>
      </c>
      <c r="B248" s="309">
        <v>2122</v>
      </c>
      <c r="C248" s="310">
        <v>14</v>
      </c>
      <c r="D248" s="330" t="s">
        <v>324</v>
      </c>
      <c r="E248" s="310">
        <v>90000001701</v>
      </c>
      <c r="F248" s="291" t="s">
        <v>164</v>
      </c>
      <c r="G248" s="311"/>
    </row>
    <row r="249" spans="1:7" ht="30" hidden="1" customHeight="1" thickTop="1">
      <c r="A249" s="213">
        <v>6172</v>
      </c>
      <c r="B249" s="314">
        <v>2122</v>
      </c>
      <c r="C249" s="315">
        <v>14</v>
      </c>
      <c r="D249" s="327" t="s">
        <v>325</v>
      </c>
      <c r="E249" s="315">
        <v>90000001704</v>
      </c>
      <c r="F249" s="316" t="s">
        <v>164</v>
      </c>
      <c r="G249" s="73"/>
    </row>
    <row r="250" spans="1:7" ht="16.5" hidden="1" thickTop="1" thickBot="1">
      <c r="A250" s="195" t="s">
        <v>175</v>
      </c>
      <c r="B250" s="196"/>
      <c r="C250" s="197"/>
      <c r="D250" s="197"/>
      <c r="E250" s="197"/>
      <c r="F250" s="199"/>
      <c r="G250" s="68">
        <f>SUM(G247:G249)</f>
        <v>0</v>
      </c>
    </row>
    <row r="251" spans="1:7" ht="16.5" hidden="1" thickTop="1" thickBot="1">
      <c r="A251" s="548" t="s">
        <v>166</v>
      </c>
      <c r="B251" s="549"/>
      <c r="C251" s="549"/>
      <c r="D251" s="549"/>
      <c r="E251" s="549"/>
      <c r="F251" s="550"/>
      <c r="G251" s="68">
        <f>SUM(G217,G240,G250)</f>
        <v>136806</v>
      </c>
    </row>
    <row r="252" spans="1:7" ht="13.5" hidden="1" thickTop="1"/>
    <row r="253" spans="1:7" ht="13.5" thickTop="1"/>
  </sheetData>
  <mergeCells count="5">
    <mergeCell ref="F1:G1"/>
    <mergeCell ref="A6:G6"/>
    <mergeCell ref="A217:F217"/>
    <mergeCell ref="A218:C218"/>
    <mergeCell ref="A251:F251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73" firstPageNumber="18" orientation="portrait" useFirstPageNumber="1" r:id="rId1"/>
  <headerFooter alignWithMargins="0">
    <oddFooter>&amp;L&amp;"Arial,Kurzíva"Zastupitelstvo Olomouckého kraje 16-12-2011
6. - Rozpočet Olomouckého kraje 2012 - návrh rozpočtu
Příloha č. 2: Příjmy Olomouckého kraje &amp;R&amp;"Arial,Kurzíva"Strana &amp;P (celkem 167)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Příjmy</vt:lpstr>
      <vt:lpstr>predikce</vt:lpstr>
      <vt:lpstr>daně</vt:lpstr>
      <vt:lpstr>4112</vt:lpstr>
      <vt:lpstr>odbory</vt:lpstr>
      <vt:lpstr>odvody PO</vt:lpstr>
      <vt:lpstr>odbory!Oblast_tisku</vt:lpstr>
      <vt:lpstr>'odvody PO'!Oblast_tisku</vt:lpstr>
      <vt:lpstr>predikce!Oblast_tisku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2011-11-30T09:14:16Z</cp:lastPrinted>
  <dcterms:created xsi:type="dcterms:W3CDTF">2007-10-04T06:22:41Z</dcterms:created>
  <dcterms:modified xsi:type="dcterms:W3CDTF">2011-11-30T09:52:55Z</dcterms:modified>
</cp:coreProperties>
</file>